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7dd406dff5fd0e/VGPF/Beleidsplan/erkenning 2022/"/>
    </mc:Choice>
  </mc:AlternateContent>
  <xr:revisionPtr revIDLastSave="5" documentId="8_{A6582F12-118A-47D5-AD28-B546BA226D61}" xr6:coauthVersionLast="47" xr6:coauthVersionMax="47" xr10:uidLastSave="{18BBFC15-F126-411A-80BB-310C35C0B7D5}"/>
  <bookViews>
    <workbookView xWindow="-108" yWindow="-108" windowWidth="23256" windowHeight="12576" xr2:uid="{09B4CD78-A6E2-4BB5-A3C0-D383B69B4FC3}"/>
  </bookViews>
  <sheets>
    <sheet name="Luik2" sheetId="1" r:id="rId1"/>
    <sheet name="Geg_Bkhd" sheetId="3" r:id="rId2"/>
    <sheet name="Info" sheetId="4" r:id="rId3"/>
  </sheets>
  <definedNames>
    <definedName name="_xlnm._FilterDatabase" localSheetId="0">Luik2!$B$1:$AG$1</definedName>
    <definedName name="_xlnm.Print_Area" localSheetId="0">Luik2!$B$1:$AF$281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55" i="1" l="1"/>
  <c r="AE255" i="1"/>
  <c r="AD255" i="1"/>
  <c r="AC255" i="1"/>
  <c r="AB255" i="1"/>
  <c r="AA255" i="1"/>
  <c r="X255" i="1"/>
  <c r="W255" i="1"/>
  <c r="V255" i="1"/>
  <c r="U255" i="1"/>
  <c r="T255" i="1"/>
  <c r="S255" i="1"/>
  <c r="R255" i="1"/>
  <c r="Q255" i="1"/>
  <c r="Q198" i="1"/>
  <c r="Q190" i="1"/>
  <c r="Q164" i="1"/>
  <c r="Q158" i="1"/>
  <c r="Q154" i="1"/>
  <c r="Q147" i="1"/>
  <c r="Q115" i="1"/>
  <c r="Q97" i="1"/>
  <c r="Q90" i="1"/>
  <c r="AF230" i="1"/>
  <c r="AE230" i="1"/>
  <c r="AD230" i="1"/>
  <c r="AC230" i="1"/>
  <c r="AB230" i="1"/>
  <c r="AA230" i="1"/>
  <c r="X230" i="1"/>
  <c r="W230" i="1"/>
  <c r="V230" i="1"/>
  <c r="U230" i="1"/>
  <c r="T230" i="1"/>
  <c r="S230" i="1"/>
  <c r="R230" i="1"/>
  <c r="Q230" i="1"/>
  <c r="A239" i="1"/>
  <c r="Z239" i="1" s="1"/>
  <c r="A272" i="1"/>
  <c r="A271" i="1"/>
  <c r="A259" i="1"/>
  <c r="A152" i="1"/>
  <c r="A151" i="1"/>
  <c r="A150" i="1"/>
  <c r="A148" i="1"/>
  <c r="A149" i="1"/>
  <c r="A146" i="1"/>
  <c r="A145" i="1"/>
  <c r="A144" i="1"/>
  <c r="A143" i="1"/>
  <c r="A142" i="1"/>
  <c r="A141" i="1"/>
  <c r="A140" i="1"/>
  <c r="A139" i="1"/>
  <c r="A138" i="1"/>
  <c r="A137" i="1"/>
  <c r="A136" i="1"/>
  <c r="A133" i="1"/>
  <c r="A132" i="1"/>
  <c r="A130" i="1"/>
  <c r="A128" i="1"/>
  <c r="A127" i="1"/>
  <c r="A126" i="1"/>
  <c r="A123" i="1"/>
  <c r="A122" i="1"/>
  <c r="A121" i="1"/>
  <c r="A120" i="1"/>
  <c r="A119" i="1"/>
  <c r="A117" i="1"/>
  <c r="A116" i="1"/>
  <c r="A114" i="1"/>
  <c r="A112" i="1"/>
  <c r="A111" i="1"/>
  <c r="A109" i="1"/>
  <c r="A108" i="1"/>
  <c r="A106" i="1"/>
  <c r="A105" i="1"/>
  <c r="A104" i="1"/>
  <c r="A102" i="1"/>
  <c r="A101" i="1"/>
  <c r="A100" i="1"/>
  <c r="A99" i="1"/>
  <c r="A98" i="1"/>
  <c r="A95" i="1"/>
  <c r="A96" i="1"/>
  <c r="A94" i="1"/>
  <c r="A93" i="1"/>
  <c r="A92" i="1"/>
  <c r="A91" i="1"/>
  <c r="A88" i="1"/>
  <c r="A86" i="1"/>
  <c r="A85" i="1"/>
  <c r="A83" i="1"/>
  <c r="A82" i="1"/>
  <c r="A80" i="1"/>
  <c r="A79" i="1"/>
  <c r="A78" i="1"/>
  <c r="A77" i="1"/>
  <c r="A76" i="1"/>
  <c r="A73" i="1"/>
  <c r="A72" i="1"/>
  <c r="A70" i="1"/>
  <c r="A69" i="1"/>
  <c r="A68" i="1"/>
  <c r="A65" i="1"/>
  <c r="A64" i="1"/>
  <c r="A63" i="1"/>
  <c r="A62" i="1"/>
  <c r="A61" i="1"/>
  <c r="A59" i="1"/>
  <c r="A56" i="1"/>
  <c r="A55" i="1"/>
  <c r="A54" i="1"/>
  <c r="A52" i="1"/>
  <c r="A51" i="1"/>
  <c r="A49" i="1"/>
  <c r="A48" i="1"/>
  <c r="A46" i="1"/>
  <c r="A45" i="1"/>
  <c r="A43" i="1"/>
  <c r="A42" i="1"/>
  <c r="A41" i="1"/>
  <c r="A40" i="1"/>
  <c r="A39" i="1"/>
  <c r="A36" i="1"/>
  <c r="A35" i="1"/>
  <c r="A34" i="1"/>
  <c r="A32" i="1"/>
  <c r="A31" i="1"/>
  <c r="A29" i="1"/>
  <c r="A28" i="1"/>
  <c r="A26" i="1"/>
  <c r="A25" i="1"/>
  <c r="A24" i="1"/>
  <c r="A23" i="1"/>
  <c r="A22" i="1"/>
  <c r="A21" i="1"/>
  <c r="A19" i="1"/>
  <c r="A18" i="1"/>
  <c r="A17" i="1"/>
  <c r="A16" i="1"/>
  <c r="A15" i="1"/>
  <c r="A13" i="1"/>
  <c r="A12" i="1"/>
  <c r="A11" i="1"/>
  <c r="A10" i="1"/>
  <c r="A9" i="1"/>
  <c r="A8" i="1"/>
  <c r="A7" i="1"/>
  <c r="A6" i="1"/>
  <c r="A5" i="1"/>
  <c r="O293" i="3"/>
  <c r="N293" i="3"/>
  <c r="M293" i="3"/>
  <c r="O282" i="3"/>
  <c r="N282" i="3"/>
  <c r="M282" i="3"/>
  <c r="O280" i="3"/>
  <c r="N280" i="3"/>
  <c r="M280" i="3"/>
  <c r="O239" i="3"/>
  <c r="N239" i="3"/>
  <c r="M239" i="3"/>
  <c r="O236" i="3"/>
  <c r="N236" i="3"/>
  <c r="M236" i="3"/>
  <c r="O231" i="3"/>
  <c r="N231" i="3"/>
  <c r="M231" i="3"/>
  <c r="O225" i="3"/>
  <c r="N225" i="3"/>
  <c r="M225" i="3"/>
  <c r="O221" i="3"/>
  <c r="N221" i="3"/>
  <c r="M221" i="3"/>
  <c r="O219" i="3"/>
  <c r="N219" i="3"/>
  <c r="M219" i="3"/>
  <c r="O217" i="3"/>
  <c r="N217" i="3"/>
  <c r="M217" i="3"/>
  <c r="O214" i="3"/>
  <c r="N214" i="3"/>
  <c r="M214" i="3"/>
  <c r="O212" i="3"/>
  <c r="N212" i="3"/>
  <c r="M212" i="3"/>
  <c r="O197" i="3"/>
  <c r="N197" i="3"/>
  <c r="M197" i="3"/>
  <c r="O188" i="3"/>
  <c r="N188" i="3"/>
  <c r="M188" i="3"/>
  <c r="O186" i="3"/>
  <c r="N186" i="3"/>
  <c r="M186" i="3"/>
  <c r="O183" i="3"/>
  <c r="N183" i="3"/>
  <c r="M183" i="3"/>
  <c r="O181" i="3"/>
  <c r="N181" i="3"/>
  <c r="M181" i="3"/>
  <c r="O171" i="3"/>
  <c r="N171" i="3"/>
  <c r="M171" i="3"/>
  <c r="O169" i="3"/>
  <c r="N169" i="3"/>
  <c r="M169" i="3"/>
  <c r="O158" i="3"/>
  <c r="N158" i="3"/>
  <c r="M158" i="3"/>
  <c r="O150" i="3"/>
  <c r="N150" i="3"/>
  <c r="M150" i="3"/>
  <c r="O139" i="3"/>
  <c r="N139" i="3"/>
  <c r="M139" i="3"/>
  <c r="O117" i="3"/>
  <c r="N117" i="3"/>
  <c r="M117" i="3"/>
  <c r="O105" i="3"/>
  <c r="N105" i="3"/>
  <c r="M105" i="3"/>
  <c r="O87" i="3"/>
  <c r="N87" i="3"/>
  <c r="M87" i="3"/>
  <c r="O68" i="3"/>
  <c r="N68" i="3"/>
  <c r="M68" i="3"/>
  <c r="O66" i="3"/>
  <c r="N66" i="3"/>
  <c r="M66" i="3"/>
  <c r="O64" i="3"/>
  <c r="N64" i="3"/>
  <c r="M64" i="3"/>
  <c r="O62" i="3"/>
  <c r="N62" i="3"/>
  <c r="M62" i="3"/>
  <c r="O45" i="3"/>
  <c r="N45" i="3"/>
  <c r="M45" i="3"/>
  <c r="O43" i="3"/>
  <c r="N43" i="3"/>
  <c r="M43" i="3"/>
  <c r="O19" i="3"/>
  <c r="N19" i="3"/>
  <c r="M19" i="3"/>
  <c r="O17" i="3"/>
  <c r="N17" i="3"/>
  <c r="M17" i="3"/>
  <c r="O13" i="3"/>
  <c r="N13" i="3"/>
  <c r="M13" i="3"/>
  <c r="O11" i="3"/>
  <c r="N11" i="3"/>
  <c r="M11" i="3"/>
  <c r="A276" i="1"/>
  <c r="AF215" i="1"/>
  <c r="AE215" i="1"/>
  <c r="AD215" i="1"/>
  <c r="AC215" i="1"/>
  <c r="AB215" i="1"/>
  <c r="AA215" i="1"/>
  <c r="X215" i="1"/>
  <c r="W215" i="1"/>
  <c r="V215" i="1"/>
  <c r="U215" i="1"/>
  <c r="T215" i="1"/>
  <c r="S215" i="1"/>
  <c r="R215" i="1"/>
  <c r="Q215" i="1"/>
  <c r="Y239" i="1" l="1"/>
  <c r="O294" i="3"/>
  <c r="N294" i="3"/>
  <c r="M294" i="3"/>
  <c r="O295" i="3"/>
  <c r="M295" i="3"/>
  <c r="N295" i="3"/>
  <c r="AF266" i="1"/>
  <c r="AE266" i="1"/>
  <c r="AD266" i="1"/>
  <c r="AC266" i="1"/>
  <c r="AB266" i="1"/>
  <c r="AA266" i="1"/>
  <c r="X266" i="1"/>
  <c r="W266" i="1"/>
  <c r="V266" i="1"/>
  <c r="U266" i="1"/>
  <c r="T266" i="1"/>
  <c r="S266" i="1"/>
  <c r="R266" i="1"/>
  <c r="Q266" i="1"/>
  <c r="AF264" i="1"/>
  <c r="AE264" i="1"/>
  <c r="AD264" i="1"/>
  <c r="AC264" i="1"/>
  <c r="AB264" i="1"/>
  <c r="AA264" i="1"/>
  <c r="X264" i="1"/>
  <c r="W264" i="1"/>
  <c r="V264" i="1"/>
  <c r="U264" i="1"/>
  <c r="T264" i="1"/>
  <c r="S264" i="1"/>
  <c r="R264" i="1"/>
  <c r="Q264" i="1"/>
  <c r="AF260" i="1"/>
  <c r="AE260" i="1"/>
  <c r="AD260" i="1"/>
  <c r="AC260" i="1"/>
  <c r="AB260" i="1"/>
  <c r="AA260" i="1"/>
  <c r="X260" i="1"/>
  <c r="W260" i="1"/>
  <c r="V260" i="1"/>
  <c r="U260" i="1"/>
  <c r="T260" i="1"/>
  <c r="S260" i="1"/>
  <c r="R260" i="1"/>
  <c r="Q260" i="1"/>
  <c r="AF252" i="1"/>
  <c r="AE252" i="1"/>
  <c r="AD252" i="1"/>
  <c r="AC252" i="1"/>
  <c r="AB252" i="1"/>
  <c r="AA252" i="1"/>
  <c r="X252" i="1"/>
  <c r="W252" i="1"/>
  <c r="V252" i="1"/>
  <c r="U252" i="1"/>
  <c r="T252" i="1"/>
  <c r="S252" i="1"/>
  <c r="R252" i="1"/>
  <c r="Q252" i="1"/>
  <c r="AF248" i="1"/>
  <c r="AE248" i="1"/>
  <c r="AD248" i="1"/>
  <c r="AC248" i="1"/>
  <c r="AB248" i="1"/>
  <c r="AA248" i="1"/>
  <c r="X248" i="1"/>
  <c r="W248" i="1"/>
  <c r="V248" i="1"/>
  <c r="U248" i="1"/>
  <c r="T248" i="1"/>
  <c r="S248" i="1"/>
  <c r="R248" i="1"/>
  <c r="Q248" i="1"/>
  <c r="AF240" i="1"/>
  <c r="AE240" i="1"/>
  <c r="AD240" i="1"/>
  <c r="AC240" i="1"/>
  <c r="AB240" i="1"/>
  <c r="AA240" i="1"/>
  <c r="X240" i="1"/>
  <c r="W240" i="1"/>
  <c r="W229" i="1" s="1"/>
  <c r="V240" i="1"/>
  <c r="U240" i="1"/>
  <c r="T240" i="1"/>
  <c r="S240" i="1"/>
  <c r="R240" i="1"/>
  <c r="Q240" i="1"/>
  <c r="AF198" i="1"/>
  <c r="AE198" i="1"/>
  <c r="AD198" i="1"/>
  <c r="AC198" i="1"/>
  <c r="AB198" i="1"/>
  <c r="AA198" i="1"/>
  <c r="X198" i="1"/>
  <c r="W198" i="1"/>
  <c r="V198" i="1"/>
  <c r="U198" i="1"/>
  <c r="T198" i="1"/>
  <c r="S198" i="1"/>
  <c r="R198" i="1"/>
  <c r="AF190" i="1"/>
  <c r="AE190" i="1"/>
  <c r="AD190" i="1"/>
  <c r="AC190" i="1"/>
  <c r="AB190" i="1"/>
  <c r="AA190" i="1"/>
  <c r="X190" i="1"/>
  <c r="W190" i="1"/>
  <c r="V190" i="1"/>
  <c r="U190" i="1"/>
  <c r="T190" i="1"/>
  <c r="S190" i="1"/>
  <c r="R190" i="1"/>
  <c r="AF177" i="1"/>
  <c r="AE177" i="1"/>
  <c r="AD177" i="1"/>
  <c r="AC177" i="1"/>
  <c r="AB177" i="1"/>
  <c r="AA177" i="1"/>
  <c r="X177" i="1"/>
  <c r="W177" i="1"/>
  <c r="V177" i="1"/>
  <c r="U177" i="1"/>
  <c r="T177" i="1"/>
  <c r="S177" i="1"/>
  <c r="R177" i="1"/>
  <c r="Q177" i="1"/>
  <c r="AF173" i="1"/>
  <c r="AE173" i="1"/>
  <c r="AD173" i="1"/>
  <c r="AC173" i="1"/>
  <c r="AB173" i="1"/>
  <c r="AA173" i="1"/>
  <c r="X173" i="1"/>
  <c r="W173" i="1"/>
  <c r="V173" i="1"/>
  <c r="U173" i="1"/>
  <c r="T173" i="1"/>
  <c r="S173" i="1"/>
  <c r="R173" i="1"/>
  <c r="AF171" i="1"/>
  <c r="AE171" i="1"/>
  <c r="AD171" i="1"/>
  <c r="AC171" i="1"/>
  <c r="AB171" i="1"/>
  <c r="AA171" i="1"/>
  <c r="X171" i="1"/>
  <c r="W171" i="1"/>
  <c r="V171" i="1"/>
  <c r="U171" i="1"/>
  <c r="T171" i="1"/>
  <c r="S171" i="1"/>
  <c r="R171" i="1"/>
  <c r="AF169" i="1"/>
  <c r="AE169" i="1"/>
  <c r="AD169" i="1"/>
  <c r="AC169" i="1"/>
  <c r="AB169" i="1"/>
  <c r="AA169" i="1"/>
  <c r="X169" i="1"/>
  <c r="W169" i="1"/>
  <c r="V169" i="1"/>
  <c r="U169" i="1"/>
  <c r="T169" i="1"/>
  <c r="S169" i="1"/>
  <c r="R169" i="1"/>
  <c r="Q173" i="1"/>
  <c r="Q171" i="1"/>
  <c r="Q169" i="1"/>
  <c r="AF164" i="1"/>
  <c r="AE164" i="1"/>
  <c r="AD164" i="1"/>
  <c r="AC164" i="1"/>
  <c r="AB164" i="1"/>
  <c r="AA164" i="1"/>
  <c r="X164" i="1"/>
  <c r="W164" i="1"/>
  <c r="V164" i="1"/>
  <c r="U164" i="1"/>
  <c r="T164" i="1"/>
  <c r="S164" i="1"/>
  <c r="R164" i="1"/>
  <c r="AF158" i="1"/>
  <c r="AE158" i="1"/>
  <c r="AD158" i="1"/>
  <c r="AC158" i="1"/>
  <c r="AB158" i="1"/>
  <c r="AA158" i="1"/>
  <c r="X158" i="1"/>
  <c r="W158" i="1"/>
  <c r="V158" i="1"/>
  <c r="U158" i="1"/>
  <c r="T158" i="1"/>
  <c r="S158" i="1"/>
  <c r="R158" i="1"/>
  <c r="AF154" i="1"/>
  <c r="AE154" i="1"/>
  <c r="AE153" i="1" s="1"/>
  <c r="AD154" i="1"/>
  <c r="AC154" i="1"/>
  <c r="AB154" i="1"/>
  <c r="AA154" i="1"/>
  <c r="X154" i="1"/>
  <c r="W154" i="1"/>
  <c r="V154" i="1"/>
  <c r="U154" i="1"/>
  <c r="T154" i="1"/>
  <c r="S154" i="1"/>
  <c r="R154" i="1"/>
  <c r="AF147" i="1"/>
  <c r="AE147" i="1"/>
  <c r="AD147" i="1"/>
  <c r="AC147" i="1"/>
  <c r="AB147" i="1"/>
  <c r="AA147" i="1"/>
  <c r="X147" i="1"/>
  <c r="W147" i="1"/>
  <c r="V147" i="1"/>
  <c r="U147" i="1"/>
  <c r="T147" i="1"/>
  <c r="S147" i="1"/>
  <c r="R147" i="1"/>
  <c r="AF135" i="1"/>
  <c r="AE135" i="1"/>
  <c r="AD135" i="1"/>
  <c r="AC135" i="1"/>
  <c r="AB135" i="1"/>
  <c r="AA135" i="1"/>
  <c r="AA134" i="1" s="1"/>
  <c r="X135" i="1"/>
  <c r="W135" i="1"/>
  <c r="V135" i="1"/>
  <c r="U135" i="1"/>
  <c r="T135" i="1"/>
  <c r="S135" i="1"/>
  <c r="R135" i="1"/>
  <c r="Q135" i="1"/>
  <c r="Q134" i="1" s="1"/>
  <c r="AF131" i="1"/>
  <c r="AE131" i="1"/>
  <c r="AD131" i="1"/>
  <c r="AC131" i="1"/>
  <c r="AB131" i="1"/>
  <c r="AA131" i="1"/>
  <c r="X131" i="1"/>
  <c r="W131" i="1"/>
  <c r="V131" i="1"/>
  <c r="U131" i="1"/>
  <c r="T131" i="1"/>
  <c r="S131" i="1"/>
  <c r="R131" i="1"/>
  <c r="Q131" i="1"/>
  <c r="AF129" i="1"/>
  <c r="AE129" i="1"/>
  <c r="AD129" i="1"/>
  <c r="AC129" i="1"/>
  <c r="AB129" i="1"/>
  <c r="AA129" i="1"/>
  <c r="X129" i="1"/>
  <c r="W129" i="1"/>
  <c r="V129" i="1"/>
  <c r="U129" i="1"/>
  <c r="T129" i="1"/>
  <c r="S129" i="1"/>
  <c r="R129" i="1"/>
  <c r="Q129" i="1"/>
  <c r="AF125" i="1"/>
  <c r="AE125" i="1"/>
  <c r="AD125" i="1"/>
  <c r="AC125" i="1"/>
  <c r="AB125" i="1"/>
  <c r="AA125" i="1"/>
  <c r="X125" i="1"/>
  <c r="W125" i="1"/>
  <c r="V125" i="1"/>
  <c r="U125" i="1"/>
  <c r="T125" i="1"/>
  <c r="S125" i="1"/>
  <c r="R125" i="1"/>
  <c r="Q125" i="1"/>
  <c r="AF118" i="1"/>
  <c r="AE118" i="1"/>
  <c r="AD118" i="1"/>
  <c r="AC118" i="1"/>
  <c r="AB118" i="1"/>
  <c r="AA118" i="1"/>
  <c r="X118" i="1"/>
  <c r="W118" i="1"/>
  <c r="V118" i="1"/>
  <c r="U118" i="1"/>
  <c r="T118" i="1"/>
  <c r="S118" i="1"/>
  <c r="R118" i="1"/>
  <c r="Q118" i="1"/>
  <c r="AF115" i="1"/>
  <c r="AE115" i="1"/>
  <c r="AD115" i="1"/>
  <c r="AC115" i="1"/>
  <c r="AB115" i="1"/>
  <c r="AA115" i="1"/>
  <c r="X115" i="1"/>
  <c r="W115" i="1"/>
  <c r="V115" i="1"/>
  <c r="U115" i="1"/>
  <c r="T115" i="1"/>
  <c r="S115" i="1"/>
  <c r="R115" i="1"/>
  <c r="AF113" i="1"/>
  <c r="AE113" i="1"/>
  <c r="AD113" i="1"/>
  <c r="AC113" i="1"/>
  <c r="AB113" i="1"/>
  <c r="AA113" i="1"/>
  <c r="X113" i="1"/>
  <c r="W113" i="1"/>
  <c r="V113" i="1"/>
  <c r="U113" i="1"/>
  <c r="T113" i="1"/>
  <c r="S113" i="1"/>
  <c r="R113" i="1"/>
  <c r="Q113" i="1"/>
  <c r="AF110" i="1"/>
  <c r="AE110" i="1"/>
  <c r="AD110" i="1"/>
  <c r="AC110" i="1"/>
  <c r="AB110" i="1"/>
  <c r="AA110" i="1"/>
  <c r="X110" i="1"/>
  <c r="W110" i="1"/>
  <c r="V110" i="1"/>
  <c r="U110" i="1"/>
  <c r="T110" i="1"/>
  <c r="S110" i="1"/>
  <c r="R110" i="1"/>
  <c r="Q110" i="1"/>
  <c r="AF107" i="1"/>
  <c r="AE107" i="1"/>
  <c r="AD107" i="1"/>
  <c r="AC107" i="1"/>
  <c r="AB107" i="1"/>
  <c r="AA107" i="1"/>
  <c r="X107" i="1"/>
  <c r="W107" i="1"/>
  <c r="V107" i="1"/>
  <c r="U107" i="1"/>
  <c r="T107" i="1"/>
  <c r="S107" i="1"/>
  <c r="R107" i="1"/>
  <c r="Q107" i="1"/>
  <c r="AF103" i="1"/>
  <c r="AE103" i="1"/>
  <c r="AD103" i="1"/>
  <c r="AC103" i="1"/>
  <c r="AB103" i="1"/>
  <c r="AA103" i="1"/>
  <c r="X103" i="1"/>
  <c r="W103" i="1"/>
  <c r="V103" i="1"/>
  <c r="U103" i="1"/>
  <c r="T103" i="1"/>
  <c r="S103" i="1"/>
  <c r="R103" i="1"/>
  <c r="Q103" i="1"/>
  <c r="AF97" i="1"/>
  <c r="AE97" i="1"/>
  <c r="AD97" i="1"/>
  <c r="AC97" i="1"/>
  <c r="AB97" i="1"/>
  <c r="AA97" i="1"/>
  <c r="X97" i="1"/>
  <c r="W97" i="1"/>
  <c r="V97" i="1"/>
  <c r="U97" i="1"/>
  <c r="T97" i="1"/>
  <c r="S97" i="1"/>
  <c r="R97" i="1"/>
  <c r="AF90" i="1"/>
  <c r="AF89" i="1" s="1"/>
  <c r="AE90" i="1"/>
  <c r="AE89" i="1" s="1"/>
  <c r="AD90" i="1"/>
  <c r="AD89" i="1" s="1"/>
  <c r="AC90" i="1"/>
  <c r="AC89" i="1" s="1"/>
  <c r="AB90" i="1"/>
  <c r="AB89" i="1" s="1"/>
  <c r="AA90" i="1"/>
  <c r="AA89" i="1" s="1"/>
  <c r="X90" i="1"/>
  <c r="X89" i="1" s="1"/>
  <c r="W90" i="1"/>
  <c r="W89" i="1" s="1"/>
  <c r="V90" i="1"/>
  <c r="V89" i="1" s="1"/>
  <c r="U90" i="1"/>
  <c r="U89" i="1" s="1"/>
  <c r="T90" i="1"/>
  <c r="T89" i="1" s="1"/>
  <c r="S90" i="1"/>
  <c r="S89" i="1" s="1"/>
  <c r="R90" i="1"/>
  <c r="R89" i="1" s="1"/>
  <c r="Q89" i="1"/>
  <c r="AF87" i="1"/>
  <c r="AE87" i="1"/>
  <c r="AD87" i="1"/>
  <c r="AC87" i="1"/>
  <c r="AB87" i="1"/>
  <c r="AA87" i="1"/>
  <c r="X87" i="1"/>
  <c r="W87" i="1"/>
  <c r="V87" i="1"/>
  <c r="U87" i="1"/>
  <c r="T87" i="1"/>
  <c r="S87" i="1"/>
  <c r="R87" i="1"/>
  <c r="Q87" i="1"/>
  <c r="AF84" i="1"/>
  <c r="AE84" i="1"/>
  <c r="AD84" i="1"/>
  <c r="AC84" i="1"/>
  <c r="AB84" i="1"/>
  <c r="AA84" i="1"/>
  <c r="X84" i="1"/>
  <c r="W84" i="1"/>
  <c r="V84" i="1"/>
  <c r="U84" i="1"/>
  <c r="T84" i="1"/>
  <c r="S84" i="1"/>
  <c r="R84" i="1"/>
  <c r="Q84" i="1"/>
  <c r="AF81" i="1"/>
  <c r="AE81" i="1"/>
  <c r="AD81" i="1"/>
  <c r="AC81" i="1"/>
  <c r="AB81" i="1"/>
  <c r="AA81" i="1"/>
  <c r="X81" i="1"/>
  <c r="W81" i="1"/>
  <c r="V81" i="1"/>
  <c r="U81" i="1"/>
  <c r="T81" i="1"/>
  <c r="S81" i="1"/>
  <c r="R81" i="1"/>
  <c r="Q81" i="1"/>
  <c r="AF75" i="1"/>
  <c r="AE75" i="1"/>
  <c r="AD75" i="1"/>
  <c r="AC75" i="1"/>
  <c r="AB75" i="1"/>
  <c r="AA75" i="1"/>
  <c r="X75" i="1"/>
  <c r="W75" i="1"/>
  <c r="V75" i="1"/>
  <c r="U75" i="1"/>
  <c r="T75" i="1"/>
  <c r="S75" i="1"/>
  <c r="R75" i="1"/>
  <c r="Q75" i="1"/>
  <c r="AF71" i="1"/>
  <c r="AE71" i="1"/>
  <c r="AD71" i="1"/>
  <c r="AC71" i="1"/>
  <c r="AB71" i="1"/>
  <c r="AA71" i="1"/>
  <c r="X71" i="1"/>
  <c r="W71" i="1"/>
  <c r="V71" i="1"/>
  <c r="U71" i="1"/>
  <c r="T71" i="1"/>
  <c r="S71" i="1"/>
  <c r="R71" i="1"/>
  <c r="Q71" i="1"/>
  <c r="AF67" i="1"/>
  <c r="AE67" i="1"/>
  <c r="AD67" i="1"/>
  <c r="AC67" i="1"/>
  <c r="AB67" i="1"/>
  <c r="AA67" i="1"/>
  <c r="X67" i="1"/>
  <c r="W67" i="1"/>
  <c r="V67" i="1"/>
  <c r="U67" i="1"/>
  <c r="T67" i="1"/>
  <c r="S67" i="1"/>
  <c r="R67" i="1"/>
  <c r="Q67" i="1"/>
  <c r="AF60" i="1"/>
  <c r="AE60" i="1"/>
  <c r="AD60" i="1"/>
  <c r="AC60" i="1"/>
  <c r="AB60" i="1"/>
  <c r="AA60" i="1"/>
  <c r="X60" i="1"/>
  <c r="W60" i="1"/>
  <c r="V60" i="1"/>
  <c r="U60" i="1"/>
  <c r="T60" i="1"/>
  <c r="S60" i="1"/>
  <c r="R60" i="1"/>
  <c r="Q60" i="1"/>
  <c r="AF58" i="1"/>
  <c r="AE58" i="1"/>
  <c r="AD58" i="1"/>
  <c r="AC58" i="1"/>
  <c r="AC57" i="1" s="1"/>
  <c r="AB58" i="1"/>
  <c r="AA58" i="1"/>
  <c r="X58" i="1"/>
  <c r="W58" i="1"/>
  <c r="V58" i="1"/>
  <c r="U58" i="1"/>
  <c r="T58" i="1"/>
  <c r="S58" i="1"/>
  <c r="S57" i="1" s="1"/>
  <c r="R58" i="1"/>
  <c r="Q58" i="1"/>
  <c r="AF53" i="1"/>
  <c r="AE53" i="1"/>
  <c r="AD53" i="1"/>
  <c r="AC53" i="1"/>
  <c r="AB53" i="1"/>
  <c r="AA53" i="1"/>
  <c r="X53" i="1"/>
  <c r="W53" i="1"/>
  <c r="V53" i="1"/>
  <c r="U53" i="1"/>
  <c r="T53" i="1"/>
  <c r="S53" i="1"/>
  <c r="R53" i="1"/>
  <c r="Q53" i="1"/>
  <c r="AF50" i="1"/>
  <c r="AE50" i="1"/>
  <c r="AD50" i="1"/>
  <c r="AC50" i="1"/>
  <c r="AB50" i="1"/>
  <c r="AA50" i="1"/>
  <c r="X50" i="1"/>
  <c r="W50" i="1"/>
  <c r="V50" i="1"/>
  <c r="U50" i="1"/>
  <c r="T50" i="1"/>
  <c r="S50" i="1"/>
  <c r="R50" i="1"/>
  <c r="Q50" i="1"/>
  <c r="AF47" i="1"/>
  <c r="AE47" i="1"/>
  <c r="AD47" i="1"/>
  <c r="AC47" i="1"/>
  <c r="AB47" i="1"/>
  <c r="AA47" i="1"/>
  <c r="X47" i="1"/>
  <c r="W47" i="1"/>
  <c r="V47" i="1"/>
  <c r="U47" i="1"/>
  <c r="T47" i="1"/>
  <c r="S47" i="1"/>
  <c r="R47" i="1"/>
  <c r="Q47" i="1"/>
  <c r="AF44" i="1"/>
  <c r="AE44" i="1"/>
  <c r="AD44" i="1"/>
  <c r="AC44" i="1"/>
  <c r="AB44" i="1"/>
  <c r="AA44" i="1"/>
  <c r="X44" i="1"/>
  <c r="W44" i="1"/>
  <c r="V44" i="1"/>
  <c r="U44" i="1"/>
  <c r="T44" i="1"/>
  <c r="S44" i="1"/>
  <c r="R44" i="1"/>
  <c r="Q44" i="1"/>
  <c r="AF38" i="1"/>
  <c r="AE38" i="1"/>
  <c r="AD38" i="1"/>
  <c r="AC38" i="1"/>
  <c r="AB38" i="1"/>
  <c r="AA38" i="1"/>
  <c r="X38" i="1"/>
  <c r="W38" i="1"/>
  <c r="V38" i="1"/>
  <c r="U38" i="1"/>
  <c r="T38" i="1"/>
  <c r="S38" i="1"/>
  <c r="R38" i="1"/>
  <c r="Q38" i="1"/>
  <c r="AF33" i="1"/>
  <c r="AE33" i="1"/>
  <c r="AD33" i="1"/>
  <c r="AC33" i="1"/>
  <c r="AB33" i="1"/>
  <c r="AA33" i="1"/>
  <c r="X33" i="1"/>
  <c r="W33" i="1"/>
  <c r="V33" i="1"/>
  <c r="U33" i="1"/>
  <c r="T33" i="1"/>
  <c r="S33" i="1"/>
  <c r="R33" i="1"/>
  <c r="Q33" i="1"/>
  <c r="AF30" i="1"/>
  <c r="AE30" i="1"/>
  <c r="AD30" i="1"/>
  <c r="AC30" i="1"/>
  <c r="AB30" i="1"/>
  <c r="AA30" i="1"/>
  <c r="X30" i="1"/>
  <c r="W30" i="1"/>
  <c r="V30" i="1"/>
  <c r="U30" i="1"/>
  <c r="T30" i="1"/>
  <c r="S30" i="1"/>
  <c r="R30" i="1"/>
  <c r="Q30" i="1"/>
  <c r="AF27" i="1"/>
  <c r="AE27" i="1"/>
  <c r="AD27" i="1"/>
  <c r="AC27" i="1"/>
  <c r="AB27" i="1"/>
  <c r="AA27" i="1"/>
  <c r="X27" i="1"/>
  <c r="W27" i="1"/>
  <c r="V27" i="1"/>
  <c r="U27" i="1"/>
  <c r="T27" i="1"/>
  <c r="S27" i="1"/>
  <c r="R27" i="1"/>
  <c r="Q27" i="1"/>
  <c r="AF20" i="1"/>
  <c r="AE20" i="1"/>
  <c r="AD20" i="1"/>
  <c r="AC20" i="1"/>
  <c r="AB20" i="1"/>
  <c r="AA20" i="1"/>
  <c r="X20" i="1"/>
  <c r="W20" i="1"/>
  <c r="V20" i="1"/>
  <c r="U20" i="1"/>
  <c r="T20" i="1"/>
  <c r="S20" i="1"/>
  <c r="R20" i="1"/>
  <c r="Q20" i="1"/>
  <c r="AF14" i="1"/>
  <c r="AE14" i="1"/>
  <c r="AD14" i="1"/>
  <c r="AC14" i="1"/>
  <c r="AB14" i="1"/>
  <c r="AA14" i="1"/>
  <c r="X14" i="1"/>
  <c r="W14" i="1"/>
  <c r="V14" i="1"/>
  <c r="U14" i="1"/>
  <c r="T14" i="1"/>
  <c r="S14" i="1"/>
  <c r="R14" i="1"/>
  <c r="Q14" i="1"/>
  <c r="AF4" i="1"/>
  <c r="AE4" i="1"/>
  <c r="AD4" i="1"/>
  <c r="AC4" i="1"/>
  <c r="AB4" i="1"/>
  <c r="AA4" i="1"/>
  <c r="X4" i="1"/>
  <c r="W4" i="1"/>
  <c r="V4" i="1"/>
  <c r="U4" i="1"/>
  <c r="T4" i="1"/>
  <c r="S4" i="1"/>
  <c r="R4" i="1"/>
  <c r="Q4" i="1"/>
  <c r="A292" i="3"/>
  <c r="A291" i="3"/>
  <c r="A290" i="3"/>
  <c r="A289" i="3"/>
  <c r="A288" i="3"/>
  <c r="A287" i="3"/>
  <c r="A286" i="3"/>
  <c r="A285" i="3"/>
  <c r="A284" i="3"/>
  <c r="A283" i="3"/>
  <c r="A281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8" i="3"/>
  <c r="A237" i="3"/>
  <c r="A235" i="3"/>
  <c r="A234" i="3"/>
  <c r="A233" i="3"/>
  <c r="A232" i="3"/>
  <c r="A230" i="3"/>
  <c r="A229" i="3"/>
  <c r="A228" i="3"/>
  <c r="A227" i="3"/>
  <c r="A226" i="3"/>
  <c r="A224" i="3"/>
  <c r="A223" i="3"/>
  <c r="A222" i="3"/>
  <c r="A220" i="3"/>
  <c r="A218" i="3"/>
  <c r="A216" i="3"/>
  <c r="A215" i="3"/>
  <c r="A213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6" i="3"/>
  <c r="A195" i="3"/>
  <c r="A194" i="3"/>
  <c r="A193" i="3"/>
  <c r="A192" i="3"/>
  <c r="A191" i="3"/>
  <c r="A190" i="3"/>
  <c r="A189" i="3"/>
  <c r="A187" i="3"/>
  <c r="A185" i="3"/>
  <c r="A184" i="3"/>
  <c r="A182" i="3"/>
  <c r="A180" i="3"/>
  <c r="A179" i="3"/>
  <c r="A178" i="3"/>
  <c r="A177" i="3"/>
  <c r="A176" i="3"/>
  <c r="A175" i="3"/>
  <c r="A174" i="3"/>
  <c r="A173" i="3"/>
  <c r="A172" i="3"/>
  <c r="A170" i="3"/>
  <c r="A168" i="3"/>
  <c r="A167" i="3"/>
  <c r="A166" i="3"/>
  <c r="A165" i="3"/>
  <c r="A164" i="3"/>
  <c r="A163" i="3"/>
  <c r="A162" i="3"/>
  <c r="A161" i="3"/>
  <c r="A160" i="3"/>
  <c r="A159" i="3"/>
  <c r="A157" i="3"/>
  <c r="A156" i="3"/>
  <c r="A155" i="3"/>
  <c r="A154" i="3"/>
  <c r="A153" i="3"/>
  <c r="A152" i="3"/>
  <c r="A151" i="3"/>
  <c r="A149" i="3"/>
  <c r="A148" i="3"/>
  <c r="A147" i="3"/>
  <c r="A146" i="3"/>
  <c r="A145" i="3"/>
  <c r="A144" i="3"/>
  <c r="A143" i="3"/>
  <c r="A142" i="3"/>
  <c r="A141" i="3"/>
  <c r="A140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6" i="3"/>
  <c r="A115" i="3"/>
  <c r="A114" i="3"/>
  <c r="A113" i="3"/>
  <c r="A112" i="3"/>
  <c r="A111" i="3"/>
  <c r="A110" i="3"/>
  <c r="A109" i="3"/>
  <c r="A108" i="3"/>
  <c r="A107" i="3"/>
  <c r="A106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7" i="3"/>
  <c r="A65" i="3"/>
  <c r="A63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4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8" i="3"/>
  <c r="A16" i="3"/>
  <c r="A15" i="3"/>
  <c r="A14" i="3"/>
  <c r="A12" i="3"/>
  <c r="A10" i="3"/>
  <c r="A9" i="3"/>
  <c r="A8" i="3"/>
  <c r="A7" i="3"/>
  <c r="A6" i="3"/>
  <c r="A5" i="3"/>
  <c r="A4" i="3"/>
  <c r="A3" i="3"/>
  <c r="A2" i="3"/>
  <c r="A277" i="1"/>
  <c r="A275" i="1"/>
  <c r="A274" i="1"/>
  <c r="A273" i="1"/>
  <c r="A270" i="1"/>
  <c r="A269" i="1"/>
  <c r="A268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47" i="1"/>
  <c r="A135" i="1"/>
  <c r="A134" i="1"/>
  <c r="A131" i="1"/>
  <c r="A129" i="1"/>
  <c r="A125" i="1"/>
  <c r="A124" i="1"/>
  <c r="A118" i="1"/>
  <c r="A115" i="1"/>
  <c r="A113" i="1"/>
  <c r="A110" i="1"/>
  <c r="A107" i="1"/>
  <c r="A103" i="1"/>
  <c r="A97" i="1"/>
  <c r="A90" i="1"/>
  <c r="A89" i="1"/>
  <c r="A87" i="1"/>
  <c r="A84" i="1"/>
  <c r="A81" i="1"/>
  <c r="A75" i="1"/>
  <c r="A74" i="1"/>
  <c r="A71" i="1"/>
  <c r="A67" i="1"/>
  <c r="A66" i="1"/>
  <c r="A60" i="1"/>
  <c r="A58" i="1"/>
  <c r="A57" i="1"/>
  <c r="A53" i="1"/>
  <c r="A50" i="1"/>
  <c r="A47" i="1"/>
  <c r="A44" i="1"/>
  <c r="A38" i="1"/>
  <c r="A37" i="1"/>
  <c r="A33" i="1"/>
  <c r="A30" i="1"/>
  <c r="A27" i="1"/>
  <c r="A20" i="1"/>
  <c r="A14" i="1"/>
  <c r="U153" i="1" l="1"/>
  <c r="S124" i="1"/>
  <c r="AC124" i="1"/>
  <c r="U3" i="1"/>
  <c r="AA37" i="1"/>
  <c r="S74" i="1"/>
  <c r="AC74" i="1"/>
  <c r="U96" i="1"/>
  <c r="AE96" i="1"/>
  <c r="W228" i="1"/>
  <c r="R37" i="1"/>
  <c r="AB37" i="1"/>
  <c r="T57" i="1"/>
  <c r="AD57" i="1"/>
  <c r="X66" i="1"/>
  <c r="T74" i="1"/>
  <c r="T124" i="1"/>
  <c r="AD124" i="1"/>
  <c r="R134" i="1"/>
  <c r="AB134" i="1"/>
  <c r="V153" i="1"/>
  <c r="AF153" i="1"/>
  <c r="X229" i="1"/>
  <c r="X228" i="1" s="1"/>
  <c r="X57" i="1"/>
  <c r="T66" i="1"/>
  <c r="AD66" i="1"/>
  <c r="V134" i="1"/>
  <c r="AF134" i="1"/>
  <c r="T229" i="1"/>
  <c r="T228" i="1" s="1"/>
  <c r="AE3" i="1"/>
  <c r="AC66" i="1"/>
  <c r="AE134" i="1"/>
  <c r="W57" i="1"/>
  <c r="S66" i="1"/>
  <c r="S229" i="1"/>
  <c r="S228" i="1" s="1"/>
  <c r="U134" i="1"/>
  <c r="AA57" i="1"/>
  <c r="U66" i="1"/>
  <c r="AE66" i="1"/>
  <c r="AA124" i="1"/>
  <c r="W134" i="1"/>
  <c r="S153" i="1"/>
  <c r="AC153" i="1"/>
  <c r="U229" i="1"/>
  <c r="U228" i="1" s="1"/>
  <c r="AE229" i="1"/>
  <c r="AE228" i="1" s="1"/>
  <c r="AC229" i="1"/>
  <c r="AC228" i="1" s="1"/>
  <c r="W3" i="1"/>
  <c r="S37" i="1"/>
  <c r="AC37" i="1"/>
  <c r="U57" i="1"/>
  <c r="AE57" i="1"/>
  <c r="AA66" i="1"/>
  <c r="U74" i="1"/>
  <c r="AE74" i="1"/>
  <c r="W96" i="1"/>
  <c r="U124" i="1"/>
  <c r="AE124" i="1"/>
  <c r="S134" i="1"/>
  <c r="AC134" i="1"/>
  <c r="W153" i="1"/>
  <c r="AA229" i="1"/>
  <c r="AA228" i="1" s="1"/>
  <c r="AF57" i="1"/>
  <c r="R66" i="1"/>
  <c r="AB66" i="1"/>
  <c r="AF74" i="1"/>
  <c r="X96" i="1"/>
  <c r="V124" i="1"/>
  <c r="AF124" i="1"/>
  <c r="T134" i="1"/>
  <c r="X153" i="1"/>
  <c r="R229" i="1"/>
  <c r="R228" i="1" s="1"/>
  <c r="AB229" i="1"/>
  <c r="AB228" i="1" s="1"/>
  <c r="Q3" i="1"/>
  <c r="U37" i="1"/>
  <c r="AE37" i="1"/>
  <c r="W74" i="1"/>
  <c r="AA96" i="1"/>
  <c r="W124" i="1"/>
  <c r="AA153" i="1"/>
  <c r="AB3" i="1"/>
  <c r="AF37" i="1"/>
  <c r="X74" i="1"/>
  <c r="R96" i="1"/>
  <c r="X124" i="1"/>
  <c r="R153" i="1"/>
  <c r="AB153" i="1"/>
  <c r="S3" i="1"/>
  <c r="AC3" i="1"/>
  <c r="AA74" i="1"/>
  <c r="S96" i="1"/>
  <c r="AC96" i="1"/>
  <c r="T3" i="1"/>
  <c r="AD3" i="1"/>
  <c r="X37" i="1"/>
  <c r="R57" i="1"/>
  <c r="AB57" i="1"/>
  <c r="V66" i="1"/>
  <c r="AF66" i="1"/>
  <c r="R74" i="1"/>
  <c r="AB74" i="1"/>
  <c r="R124" i="1"/>
  <c r="AB124" i="1"/>
  <c r="X134" i="1"/>
  <c r="T153" i="1"/>
  <c r="AD153" i="1"/>
  <c r="AF229" i="1"/>
  <c r="Z11" i="1"/>
  <c r="Z21" i="1"/>
  <c r="Z31" i="1"/>
  <c r="Z42" i="1"/>
  <c r="Z54" i="1"/>
  <c r="Z65" i="1"/>
  <c r="Z78" i="1"/>
  <c r="Z91" i="1"/>
  <c r="Z101" i="1"/>
  <c r="Z112" i="1"/>
  <c r="Z123" i="1"/>
  <c r="Z137" i="1"/>
  <c r="Z145" i="1"/>
  <c r="Z156" i="1"/>
  <c r="Z165" i="1"/>
  <c r="Z176" i="1"/>
  <c r="Z185" i="1"/>
  <c r="Z194" i="1"/>
  <c r="Z203" i="1"/>
  <c r="Z211" i="1"/>
  <c r="Z220" i="1"/>
  <c r="Z231" i="1"/>
  <c r="Z241" i="1"/>
  <c r="Z250" i="1"/>
  <c r="Z262" i="1"/>
  <c r="Y13" i="1"/>
  <c r="Y7" i="1"/>
  <c r="Z212" i="1"/>
  <c r="Z251" i="1"/>
  <c r="Y12" i="1"/>
  <c r="Z219" i="1"/>
  <c r="Z12" i="1"/>
  <c r="Z22" i="1"/>
  <c r="Z32" i="1"/>
  <c r="Z43" i="1"/>
  <c r="Z55" i="1"/>
  <c r="Z68" i="1"/>
  <c r="Z79" i="1"/>
  <c r="Z92" i="1"/>
  <c r="Z102" i="1"/>
  <c r="Z114" i="1"/>
  <c r="Z113" i="1" s="1"/>
  <c r="Z126" i="1"/>
  <c r="Z138" i="1"/>
  <c r="Z146" i="1"/>
  <c r="Z157" i="1"/>
  <c r="Z166" i="1"/>
  <c r="Z178" i="1"/>
  <c r="Z186" i="1"/>
  <c r="Z195" i="1"/>
  <c r="Z204" i="1"/>
  <c r="Z221" i="1"/>
  <c r="Z232" i="1"/>
  <c r="Z242" i="1"/>
  <c r="Z263" i="1"/>
  <c r="Z227" i="1"/>
  <c r="Z5" i="1"/>
  <c r="Z13" i="1"/>
  <c r="Z23" i="1"/>
  <c r="Z34" i="1"/>
  <c r="Z45" i="1"/>
  <c r="Z56" i="1"/>
  <c r="Z69" i="1"/>
  <c r="Z80" i="1"/>
  <c r="Z93" i="1"/>
  <c r="Z104" i="1"/>
  <c r="Z116" i="1"/>
  <c r="Z127" i="1"/>
  <c r="Z139" i="1"/>
  <c r="Z148" i="1"/>
  <c r="Z159" i="1"/>
  <c r="Z179" i="1"/>
  <c r="Z187" i="1"/>
  <c r="Z196" i="1"/>
  <c r="Z205" i="1"/>
  <c r="Z213" i="1"/>
  <c r="Z222" i="1"/>
  <c r="Z233" i="1"/>
  <c r="Z243" i="1"/>
  <c r="Z253" i="1"/>
  <c r="Z265" i="1"/>
  <c r="Z264" i="1" s="1"/>
  <c r="Y11" i="1"/>
  <c r="Z41" i="1"/>
  <c r="Z88" i="1"/>
  <c r="Z87" i="1" s="1"/>
  <c r="Z136" i="1"/>
  <c r="Z175" i="1"/>
  <c r="Z193" i="1"/>
  <c r="Z249" i="1"/>
  <c r="Y5" i="1"/>
  <c r="Z6" i="1"/>
  <c r="Z15" i="1"/>
  <c r="Z24" i="1"/>
  <c r="Z35" i="1"/>
  <c r="Z46" i="1"/>
  <c r="Z59" i="1"/>
  <c r="Z58" i="1" s="1"/>
  <c r="Z70" i="1"/>
  <c r="Z82" i="1"/>
  <c r="Z94" i="1"/>
  <c r="Z105" i="1"/>
  <c r="Z117" i="1"/>
  <c r="Z128" i="1"/>
  <c r="Z140" i="1"/>
  <c r="Z149" i="1"/>
  <c r="Z160" i="1"/>
  <c r="Z167" i="1"/>
  <c r="Z180" i="1"/>
  <c r="Z188" i="1"/>
  <c r="Z197" i="1"/>
  <c r="Z206" i="1"/>
  <c r="Z214" i="1"/>
  <c r="Z223" i="1"/>
  <c r="Z234" i="1"/>
  <c r="Z244" i="1"/>
  <c r="Z254" i="1"/>
  <c r="Y10" i="1"/>
  <c r="Z19" i="1"/>
  <c r="Z64" i="1"/>
  <c r="Z122" i="1"/>
  <c r="Z144" i="1"/>
  <c r="Z184" i="1"/>
  <c r="Z238" i="1"/>
  <c r="Z7" i="1"/>
  <c r="Z16" i="1"/>
  <c r="Z25" i="1"/>
  <c r="Z36" i="1"/>
  <c r="Z48" i="1"/>
  <c r="Z61" i="1"/>
  <c r="Z72" i="1"/>
  <c r="Z83" i="1"/>
  <c r="Z95" i="1"/>
  <c r="Z106" i="1"/>
  <c r="Z119" i="1"/>
  <c r="Z130" i="1"/>
  <c r="Z129" i="1" s="1"/>
  <c r="Z141" i="1"/>
  <c r="Z150" i="1"/>
  <c r="Z161" i="1"/>
  <c r="Z170" i="1"/>
  <c r="Z169" i="1" s="1"/>
  <c r="Z181" i="1"/>
  <c r="Z189" i="1"/>
  <c r="Z199" i="1"/>
  <c r="Z207" i="1"/>
  <c r="Z216" i="1"/>
  <c r="Z224" i="1"/>
  <c r="Z235" i="1"/>
  <c r="Z245" i="1"/>
  <c r="Z256" i="1"/>
  <c r="Y9" i="1"/>
  <c r="Z29" i="1"/>
  <c r="Z100" i="1"/>
  <c r="Z155" i="1"/>
  <c r="Z154" i="1" s="1"/>
  <c r="Z210" i="1"/>
  <c r="Z8" i="1"/>
  <c r="Z17" i="1"/>
  <c r="Z26" i="1"/>
  <c r="Z39" i="1"/>
  <c r="Z49" i="1"/>
  <c r="Z62" i="1"/>
  <c r="Z73" i="1"/>
  <c r="Z85" i="1"/>
  <c r="Z98" i="1"/>
  <c r="Z108" i="1"/>
  <c r="Z120" i="1"/>
  <c r="Z132" i="1"/>
  <c r="Z142" i="1"/>
  <c r="Z151" i="1"/>
  <c r="Z162" i="1"/>
  <c r="Z172" i="1"/>
  <c r="Z171" i="1" s="1"/>
  <c r="Z182" i="1"/>
  <c r="Z191" i="1"/>
  <c r="Z200" i="1"/>
  <c r="Z208" i="1"/>
  <c r="Z217" i="1"/>
  <c r="Z225" i="1"/>
  <c r="Z236" i="1"/>
  <c r="Z246" i="1"/>
  <c r="Z257" i="1"/>
  <c r="Y8" i="1"/>
  <c r="Z10" i="1"/>
  <c r="Z52" i="1"/>
  <c r="Z77" i="1"/>
  <c r="Z111" i="1"/>
  <c r="Z202" i="1"/>
  <c r="Z261" i="1"/>
  <c r="Z260" i="1" s="1"/>
  <c r="Z9" i="1"/>
  <c r="Z18" i="1"/>
  <c r="Z28" i="1"/>
  <c r="Z40" i="1"/>
  <c r="Z51" i="1"/>
  <c r="Z63" i="1"/>
  <c r="Z76" i="1"/>
  <c r="Z86" i="1"/>
  <c r="Z99" i="1"/>
  <c r="Z109" i="1"/>
  <c r="Z121" i="1"/>
  <c r="Z133" i="1"/>
  <c r="Z143" i="1"/>
  <c r="Z152" i="1"/>
  <c r="Z163" i="1"/>
  <c r="Z174" i="1"/>
  <c r="Z183" i="1"/>
  <c r="Z192" i="1"/>
  <c r="Z201" i="1"/>
  <c r="Z209" i="1"/>
  <c r="Z218" i="1"/>
  <c r="Z226" i="1"/>
  <c r="Z237" i="1"/>
  <c r="Z247" i="1"/>
  <c r="Z258" i="1"/>
  <c r="Y6" i="1"/>
  <c r="Y23" i="1"/>
  <c r="Y34" i="1"/>
  <c r="Y45" i="1"/>
  <c r="Y56" i="1"/>
  <c r="Y69" i="1"/>
  <c r="Y80" i="1"/>
  <c r="Y93" i="1"/>
  <c r="Y104" i="1"/>
  <c r="Y116" i="1"/>
  <c r="Y127" i="1"/>
  <c r="Y139" i="1"/>
  <c r="Y148" i="1"/>
  <c r="Y159" i="1"/>
  <c r="Y167" i="1"/>
  <c r="Y180" i="1"/>
  <c r="Y188" i="1"/>
  <c r="Y197" i="1"/>
  <c r="Y206" i="1"/>
  <c r="Y214" i="1"/>
  <c r="Y223" i="1"/>
  <c r="Y234" i="1"/>
  <c r="Y243" i="1"/>
  <c r="Y254" i="1"/>
  <c r="Y265" i="1"/>
  <c r="Y264" i="1" s="1"/>
  <c r="Z270" i="1"/>
  <c r="Y79" i="1"/>
  <c r="Y92" i="1"/>
  <c r="Y179" i="1"/>
  <c r="Y251" i="1"/>
  <c r="Y15" i="1"/>
  <c r="Y24" i="1"/>
  <c r="Y35" i="1"/>
  <c r="Y46" i="1"/>
  <c r="Y59" i="1"/>
  <c r="Y58" i="1" s="1"/>
  <c r="Y70" i="1"/>
  <c r="Y82" i="1"/>
  <c r="Y94" i="1"/>
  <c r="Y105" i="1"/>
  <c r="Y117" i="1"/>
  <c r="Y128" i="1"/>
  <c r="Y140" i="1"/>
  <c r="Y149" i="1"/>
  <c r="Y160" i="1"/>
  <c r="Y170" i="1"/>
  <c r="Y169" i="1" s="1"/>
  <c r="Y181" i="1"/>
  <c r="Y189" i="1"/>
  <c r="Y199" i="1"/>
  <c r="Y207" i="1"/>
  <c r="Y216" i="1"/>
  <c r="Y224" i="1"/>
  <c r="Y235" i="1"/>
  <c r="Y244" i="1"/>
  <c r="Y253" i="1"/>
  <c r="Z276" i="1"/>
  <c r="Z269" i="1"/>
  <c r="Y272" i="1"/>
  <c r="Y55" i="1"/>
  <c r="Y114" i="1"/>
  <c r="Y113" i="1" s="1"/>
  <c r="Y187" i="1"/>
  <c r="Y263" i="1"/>
  <c r="Y16" i="1"/>
  <c r="Y25" i="1"/>
  <c r="Y36" i="1"/>
  <c r="Y48" i="1"/>
  <c r="Y61" i="1"/>
  <c r="Y72" i="1"/>
  <c r="Y83" i="1"/>
  <c r="Y95" i="1"/>
  <c r="Y106" i="1"/>
  <c r="Y119" i="1"/>
  <c r="Y130" i="1"/>
  <c r="Y129" i="1" s="1"/>
  <c r="Y141" i="1"/>
  <c r="Y150" i="1"/>
  <c r="Y161" i="1"/>
  <c r="Y172" i="1"/>
  <c r="Y171" i="1" s="1"/>
  <c r="Y182" i="1"/>
  <c r="Y191" i="1"/>
  <c r="Y200" i="1"/>
  <c r="Y208" i="1"/>
  <c r="Y217" i="1"/>
  <c r="Y225" i="1"/>
  <c r="Y236" i="1"/>
  <c r="Y245" i="1"/>
  <c r="Y256" i="1"/>
  <c r="Z275" i="1"/>
  <c r="Z268" i="1"/>
  <c r="Y271" i="1"/>
  <c r="Y68" i="1"/>
  <c r="Y102" i="1"/>
  <c r="Y157" i="1"/>
  <c r="Y213" i="1"/>
  <c r="Y17" i="1"/>
  <c r="Y26" i="1"/>
  <c r="Y39" i="1"/>
  <c r="Y49" i="1"/>
  <c r="Y62" i="1"/>
  <c r="Y73" i="1"/>
  <c r="Y85" i="1"/>
  <c r="Y98" i="1"/>
  <c r="Y108" i="1"/>
  <c r="Y120" i="1"/>
  <c r="Y132" i="1"/>
  <c r="Y142" i="1"/>
  <c r="Y151" i="1"/>
  <c r="Y162" i="1"/>
  <c r="Y174" i="1"/>
  <c r="Y183" i="1"/>
  <c r="Y192" i="1"/>
  <c r="Y201" i="1"/>
  <c r="Y209" i="1"/>
  <c r="Y218" i="1"/>
  <c r="Y226" i="1"/>
  <c r="Y237" i="1"/>
  <c r="Y246" i="1"/>
  <c r="Y257" i="1"/>
  <c r="Z274" i="1"/>
  <c r="Z267" i="1"/>
  <c r="Y270" i="1"/>
  <c r="Y43" i="1"/>
  <c r="Y146" i="1"/>
  <c r="Y233" i="1"/>
  <c r="Y18" i="1"/>
  <c r="Y28" i="1"/>
  <c r="Y40" i="1"/>
  <c r="Y51" i="1"/>
  <c r="Y63" i="1"/>
  <c r="Y76" i="1"/>
  <c r="Y86" i="1"/>
  <c r="Y99" i="1"/>
  <c r="Y109" i="1"/>
  <c r="Y121" i="1"/>
  <c r="Y133" i="1"/>
  <c r="Y143" i="1"/>
  <c r="Y152" i="1"/>
  <c r="Y163" i="1"/>
  <c r="Y175" i="1"/>
  <c r="Y184" i="1"/>
  <c r="Y193" i="1"/>
  <c r="Y202" i="1"/>
  <c r="Y210" i="1"/>
  <c r="Y219" i="1"/>
  <c r="Y227" i="1"/>
  <c r="Y238" i="1"/>
  <c r="Y247" i="1"/>
  <c r="Y258" i="1"/>
  <c r="Z273" i="1"/>
  <c r="Y276" i="1"/>
  <c r="Y269" i="1"/>
  <c r="Y32" i="1"/>
  <c r="Y166" i="1"/>
  <c r="Y242" i="1"/>
  <c r="Y19" i="1"/>
  <c r="Y29" i="1"/>
  <c r="Y41" i="1"/>
  <c r="Y52" i="1"/>
  <c r="Y64" i="1"/>
  <c r="Y77" i="1"/>
  <c r="Y88" i="1"/>
  <c r="Y87" i="1" s="1"/>
  <c r="Y100" i="1"/>
  <c r="Y111" i="1"/>
  <c r="Y122" i="1"/>
  <c r="Y136" i="1"/>
  <c r="Y144" i="1"/>
  <c r="Y155" i="1"/>
  <c r="Y176" i="1"/>
  <c r="Y185" i="1"/>
  <c r="Y194" i="1"/>
  <c r="Y203" i="1"/>
  <c r="Y211" i="1"/>
  <c r="Y220" i="1"/>
  <c r="Y231" i="1"/>
  <c r="Y249" i="1"/>
  <c r="Y261" i="1"/>
  <c r="Y275" i="1"/>
  <c r="Y268" i="1"/>
  <c r="Y22" i="1"/>
  <c r="Y126" i="1"/>
  <c r="Y196" i="1"/>
  <c r="Y222" i="1"/>
  <c r="Z271" i="1"/>
  <c r="Y21" i="1"/>
  <c r="Y31" i="1"/>
  <c r="Y42" i="1"/>
  <c r="Y54" i="1"/>
  <c r="Y65" i="1"/>
  <c r="Y78" i="1"/>
  <c r="Y91" i="1"/>
  <c r="Y101" i="1"/>
  <c r="Y112" i="1"/>
  <c r="Y123" i="1"/>
  <c r="Y137" i="1"/>
  <c r="Y145" i="1"/>
  <c r="Y156" i="1"/>
  <c r="Y165" i="1"/>
  <c r="Y178" i="1"/>
  <c r="Y186" i="1"/>
  <c r="Y195" i="1"/>
  <c r="Y204" i="1"/>
  <c r="Y212" i="1"/>
  <c r="Y221" i="1"/>
  <c r="Y232" i="1"/>
  <c r="Y241" i="1"/>
  <c r="Y250" i="1"/>
  <c r="Y262" i="1"/>
  <c r="Z272" i="1"/>
  <c r="Y274" i="1"/>
  <c r="Y267" i="1"/>
  <c r="Y138" i="1"/>
  <c r="Y205" i="1"/>
  <c r="Y273" i="1"/>
  <c r="X3" i="1"/>
  <c r="V37" i="1"/>
  <c r="V229" i="1"/>
  <c r="V228" i="1" s="1"/>
  <c r="AD229" i="1"/>
  <c r="AD228" i="1" s="1"/>
  <c r="AD134" i="1"/>
  <c r="AD37" i="1"/>
  <c r="V57" i="1"/>
  <c r="V96" i="1"/>
  <c r="V3" i="1"/>
  <c r="T37" i="1"/>
  <c r="AB96" i="1"/>
  <c r="V74" i="1"/>
  <c r="AF228" i="1"/>
  <c r="AF3" i="1"/>
  <c r="T168" i="1"/>
  <c r="AB168" i="1"/>
  <c r="Q229" i="1"/>
  <c r="Q228" i="1" s="1"/>
  <c r="Q74" i="1"/>
  <c r="Q124" i="1"/>
  <c r="W168" i="1"/>
  <c r="W37" i="1"/>
  <c r="AA3" i="1"/>
  <c r="Q37" i="1"/>
  <c r="Q96" i="1"/>
  <c r="R3" i="1"/>
  <c r="Q66" i="1"/>
  <c r="T96" i="1"/>
  <c r="AF96" i="1"/>
  <c r="AD96" i="1"/>
  <c r="AD74" i="1"/>
  <c r="W66" i="1"/>
  <c r="Q168" i="1"/>
  <c r="AE168" i="1"/>
  <c r="Q153" i="1"/>
  <c r="X168" i="1"/>
  <c r="AF168" i="1"/>
  <c r="R168" i="1"/>
  <c r="S168" i="1"/>
  <c r="AA168" i="1"/>
  <c r="U168" i="1"/>
  <c r="AC168" i="1"/>
  <c r="Q57" i="1"/>
  <c r="V168" i="1"/>
  <c r="AD168" i="1"/>
  <c r="Y230" i="1" l="1"/>
  <c r="Z230" i="1"/>
  <c r="Y255" i="1"/>
  <c r="Z255" i="1"/>
  <c r="Y252" i="1"/>
  <c r="Z110" i="1"/>
  <c r="Z27" i="1"/>
  <c r="Z173" i="1"/>
  <c r="Z75" i="1"/>
  <c r="Z215" i="1"/>
  <c r="Z47" i="1"/>
  <c r="Z67" i="1"/>
  <c r="Z115" i="1"/>
  <c r="Z190" i="1"/>
  <c r="Z107" i="1"/>
  <c r="Z81" i="1"/>
  <c r="Z4" i="1"/>
  <c r="Z90" i="1"/>
  <c r="Z89" i="1" s="1"/>
  <c r="Z97" i="1"/>
  <c r="Z71" i="1"/>
  <c r="Z66" i="1" s="1"/>
  <c r="Z248" i="1"/>
  <c r="Z252" i="1"/>
  <c r="Z177" i="1"/>
  <c r="Z240" i="1"/>
  <c r="Z164" i="1"/>
  <c r="Z84" i="1"/>
  <c r="Z60" i="1"/>
  <c r="Z57" i="1" s="1"/>
  <c r="Z158" i="1"/>
  <c r="Z147" i="1"/>
  <c r="Z53" i="1"/>
  <c r="Z135" i="1"/>
  <c r="Z44" i="1"/>
  <c r="Z50" i="1"/>
  <c r="Z198" i="1"/>
  <c r="Z118" i="1"/>
  <c r="Z33" i="1"/>
  <c r="Z30" i="1"/>
  <c r="Z131" i="1"/>
  <c r="Z38" i="1"/>
  <c r="Z14" i="1"/>
  <c r="Z125" i="1"/>
  <c r="Z20" i="1"/>
  <c r="Z103" i="1"/>
  <c r="Y125" i="1"/>
  <c r="Y90" i="1"/>
  <c r="Y89" i="1" s="1"/>
  <c r="Y75" i="1"/>
  <c r="Y53" i="1"/>
  <c r="Y20" i="1"/>
  <c r="Y30" i="1"/>
  <c r="Y50" i="1"/>
  <c r="Y177" i="1"/>
  <c r="Y260" i="1"/>
  <c r="Y60" i="1"/>
  <c r="Y57" i="1" s="1"/>
  <c r="Y158" i="1"/>
  <c r="Y71" i="1"/>
  <c r="Y164" i="1"/>
  <c r="Y154" i="1"/>
  <c r="Y67" i="1"/>
  <c r="Y47" i="1"/>
  <c r="Y215" i="1"/>
  <c r="Y147" i="1"/>
  <c r="Y240" i="1"/>
  <c r="Y248" i="1"/>
  <c r="Y131" i="1"/>
  <c r="Y38" i="1"/>
  <c r="Y44" i="1"/>
  <c r="Y135" i="1"/>
  <c r="Y27" i="1"/>
  <c r="Z266" i="1"/>
  <c r="Y118" i="1"/>
  <c r="Y198" i="1"/>
  <c r="Y33" i="1"/>
  <c r="Y266" i="1"/>
  <c r="Y107" i="1"/>
  <c r="Y190" i="1"/>
  <c r="Y14" i="1"/>
  <c r="Y115" i="1"/>
  <c r="Y110" i="1"/>
  <c r="Y97" i="1"/>
  <c r="Y103" i="1"/>
  <c r="Y173" i="1"/>
  <c r="Y84" i="1"/>
  <c r="Y81" i="1"/>
  <c r="Y4" i="1"/>
  <c r="R277" i="1"/>
  <c r="V277" i="1"/>
  <c r="AC277" i="1"/>
  <c r="U277" i="1"/>
  <c r="X277" i="1"/>
  <c r="AB277" i="1"/>
  <c r="S277" i="1"/>
  <c r="W277" i="1"/>
  <c r="AE277" i="1"/>
  <c r="T277" i="1"/>
  <c r="AA277" i="1"/>
  <c r="AF277" i="1"/>
  <c r="AD277" i="1"/>
  <c r="Q277" i="1"/>
  <c r="Z229" i="1" l="1"/>
  <c r="Z228" i="1" s="1"/>
  <c r="Z96" i="1"/>
  <c r="Z168" i="1"/>
  <c r="Z153" i="1"/>
  <c r="Z124" i="1"/>
  <c r="Z3" i="1"/>
  <c r="Z37" i="1"/>
  <c r="Z134" i="1"/>
  <c r="Z74" i="1"/>
  <c r="Y124" i="1"/>
  <c r="Y74" i="1"/>
  <c r="Y168" i="1"/>
  <c r="Y66" i="1"/>
  <c r="Y153" i="1"/>
  <c r="Y134" i="1"/>
  <c r="Y96" i="1"/>
  <c r="Y229" i="1"/>
  <c r="Y228" i="1" s="1"/>
  <c r="Y37" i="1"/>
  <c r="Y3" i="1"/>
  <c r="Z277" i="1" l="1"/>
  <c r="Y277" i="1"/>
</calcChain>
</file>

<file path=xl/sharedStrings.xml><?xml version="1.0" encoding="utf-8"?>
<sst xmlns="http://schemas.openxmlformats.org/spreadsheetml/2006/main" count="3458" uniqueCount="1019">
  <si>
    <t>Vlaamse Gewichtheffers en Powerlifting Federatie</t>
  </si>
  <si>
    <t>Timing</t>
  </si>
  <si>
    <t>Status uitvoering actie/doelstelling</t>
  </si>
  <si>
    <t>Begroting</t>
  </si>
  <si>
    <t>Omschrijving</t>
  </si>
  <si>
    <t>Indicator</t>
  </si>
  <si>
    <t>Verantw</t>
  </si>
  <si>
    <t>Ana-lytische code</t>
  </si>
  <si>
    <t>kosten
2021</t>
  </si>
  <si>
    <t>opbrengsten
2021</t>
  </si>
  <si>
    <t>kosten
2022</t>
  </si>
  <si>
    <t>opbrengsten
2022</t>
  </si>
  <si>
    <t>kosten
2023</t>
  </si>
  <si>
    <t>opbrengsten
2023</t>
  </si>
  <si>
    <t>kosten
2024</t>
  </si>
  <si>
    <t>opbrengsten
2024</t>
  </si>
  <si>
    <t>SD001</t>
  </si>
  <si>
    <t>OD001</t>
  </si>
  <si>
    <t>OD002</t>
  </si>
  <si>
    <t>SD002</t>
  </si>
  <si>
    <t>Aangesloten leden van de VGPF vergroten</t>
  </si>
  <si>
    <t>OD003</t>
  </si>
  <si>
    <t>OD004</t>
  </si>
  <si>
    <t>DM001</t>
  </si>
  <si>
    <t>IT001</t>
  </si>
  <si>
    <t>IT002</t>
  </si>
  <si>
    <t>DM002</t>
  </si>
  <si>
    <t>DM003</t>
  </si>
  <si>
    <t>VGPF heeft een wedstrijdaanbod voor elke gewichtheffer en powerlifter</t>
  </si>
  <si>
    <t>SD003</t>
  </si>
  <si>
    <t>Personeel</t>
  </si>
  <si>
    <t>Bezoldigingen</t>
  </si>
  <si>
    <t>Bezoldigingen vast personeel</t>
  </si>
  <si>
    <t>Vakantiegeld personeel</t>
  </si>
  <si>
    <t>eindejaarspremie personeel</t>
  </si>
  <si>
    <t>Werkingskosten</t>
  </si>
  <si>
    <t>Kosten vergaderingen</t>
  </si>
  <si>
    <t>bureelbenodigdheden algemeen</t>
  </si>
  <si>
    <t>Verzekeringen</t>
  </si>
  <si>
    <t>decretale verzekering</t>
  </si>
  <si>
    <t>Huisvesting</t>
  </si>
  <si>
    <t>Huur secretariaat</t>
  </si>
  <si>
    <t>huur vergaderzalen</t>
  </si>
  <si>
    <t>DM004</t>
  </si>
  <si>
    <t>Koepels</t>
  </si>
  <si>
    <t>bijdrage nationale koepels</t>
  </si>
  <si>
    <t>bijdrage VSF</t>
  </si>
  <si>
    <t>DM005</t>
  </si>
  <si>
    <t>Overige</t>
  </si>
  <si>
    <t>afschrijvingen</t>
  </si>
  <si>
    <t>DM006</t>
  </si>
  <si>
    <t>Raadgevers</t>
  </si>
  <si>
    <t>DM007</t>
  </si>
  <si>
    <t>ledenbijdragen</t>
  </si>
  <si>
    <t>VGPF bevordert gezond en ethisch sporten</t>
  </si>
  <si>
    <t>Organisatie VGPF wedstrijden</t>
  </si>
  <si>
    <t>Organisatie Vlaams Kampioenschap</t>
  </si>
  <si>
    <t>Organisatie BK jeugd en masters</t>
  </si>
  <si>
    <t xml:space="preserve">Organisatie BK </t>
  </si>
  <si>
    <t>Kwaliteitsvolle wedstrijden Gewichtheffen aanbieden voor zowel de top als de recreant</t>
  </si>
  <si>
    <t>Organisatie virtuele wedstrijden</t>
  </si>
  <si>
    <t>Organisatie wedstrijden op uitnodiging voor de top</t>
  </si>
  <si>
    <t>Organisatie internat.wedstrijd voor masters</t>
  </si>
  <si>
    <t>Organisatie Ladies Open</t>
  </si>
  <si>
    <t>Organisatie VGPF wedstrijden Open (Eq en Classic)</t>
  </si>
  <si>
    <t>Organisatie BK Sub jun-jun-master</t>
  </si>
  <si>
    <t>Organisatie BK</t>
  </si>
  <si>
    <t>Kwaliteitsvolle wedstrijden Powerlifting aanbieden voor zowel de top als de recreant in alle disciplines</t>
  </si>
  <si>
    <t>Meer hulp voor de clubs bij de organisatie van wedstrijden</t>
  </si>
  <si>
    <t>Personeelslid (basiswerking) is aanwezig en helpt actief mee tijdens de wedstrijden van de VGPF kalender</t>
  </si>
  <si>
    <t>Personeelslid (basiswerking) staat in voor de wedstrijdplanning, uitnodiging van de clubs, de organisatie van de scheidsrechters, en het opmaken van de uitslag van de wedstrijd</t>
  </si>
  <si>
    <t xml:space="preserve">Het aantal vrijwilligers op wedstrijden verhogen door een onkostenvergoeding te voorzien voor helpers </t>
  </si>
  <si>
    <t>Mogelijkheid onderzoeken voor de aankoop van een digitale database</t>
  </si>
  <si>
    <t/>
  </si>
  <si>
    <t>Het aantal (actieve) scheidsrechters verhogen tov vorige beleidsperiode</t>
  </si>
  <si>
    <t>Elk jaar minimaal 4 scheidsrechter examens organiseren</t>
  </si>
  <si>
    <t>Een onkostenvergoeding voorzien voor scheidsrechters</t>
  </si>
  <si>
    <t>Meer lokale competities organiseren tov vorige beleidsperiode</t>
  </si>
  <si>
    <t>Vanaf 2022 ook clubs met een kleine accomodatie stimuleren om een kleine lokale wedstrijd te organiseren</t>
  </si>
  <si>
    <t>In 2021 een handleiding opstellen om lokale wedstrijd gewichtheffen of powerlifting te organiseren</t>
  </si>
  <si>
    <t>Opleiding uitbouwen</t>
  </si>
  <si>
    <t>Opstarten van een VTS initiator opleiding</t>
  </si>
  <si>
    <t>In 2021 een VTS cursus initiator gewichtheffen opstarten (+ cursus schrijven)</t>
  </si>
  <si>
    <t>In 2024 een VTS cursus initiator powerliften opstarten (+ cursus schrijven)</t>
  </si>
  <si>
    <t>Jaarlijks minimaal één denkcelvergadering houden</t>
  </si>
  <si>
    <t>Jaarlijks minimaal 8 nieuwe VTS-gediplomeerde coaches opleiden</t>
  </si>
  <si>
    <t>Topsportcoaches opleiden als hulpcoach op internationale gewichthefwedstrijden</t>
  </si>
  <si>
    <t>Minimaal één keer per jaar een gast-coach uit de VGPF meenemen naar een internationale wedstrijd</t>
  </si>
  <si>
    <t>De internationale onkosten betalen van de hulpcoaches in opleiding</t>
  </si>
  <si>
    <t>Meer scheidsrechters opleiden</t>
  </si>
  <si>
    <t>Elk jaar minimaal 4 nieuwe scheidsrechters opleiden</t>
  </si>
  <si>
    <t>In de beleidsperiode 2021-2024 minimaal twee nieuwe internationale scheidsrechters opleiden</t>
  </si>
  <si>
    <t xml:space="preserve">Vlaamse coaches op internationale opleidingen </t>
  </si>
  <si>
    <t>In de beleidsperiode 2021-2024 volgt minimaal één VGPF-coach een coaches-opleiding van de IWF/EWF</t>
  </si>
  <si>
    <t xml:space="preserve">In de beleidsperiode 2021-2024 volgt minimaal één VGPF-coach een coaches-opleiding van de IPF/EPF </t>
  </si>
  <si>
    <t>Bijscholingen organiseren</t>
  </si>
  <si>
    <t xml:space="preserve">Jaarlijks wordt minimaal één bijscholing georganiseerd door de VGPF </t>
  </si>
  <si>
    <t>Regionale coaches van beloftevolle jongeren en geïdentificeerde jongeren worden jaarlijks uitgenodigd op de centrale trainingen</t>
  </si>
  <si>
    <t>Nieuwe regionale coaches krijgen ondersteuning en informatie van de sporttechnisch coördinators op hun eerste wedstrijden</t>
  </si>
  <si>
    <t>VGPF biedt een kwalitatieve clubondersteuning aan</t>
  </si>
  <si>
    <t>VGPF brengt alle noden van de clubs in kaart</t>
  </si>
  <si>
    <t>Bezoeken van alle clubs</t>
  </si>
  <si>
    <t>aanbieden van administratieve en bestuurlijke ondersteuning</t>
  </si>
  <si>
    <t>aanbieden materiële ondersteuning</t>
  </si>
  <si>
    <t>aanbieden ondersteuning op vlak van veiligheid en preventie</t>
  </si>
  <si>
    <t>aanbieden van ondersteuning op ethisch vlak</t>
  </si>
  <si>
    <t>RSZ WG personeel</t>
  </si>
  <si>
    <t>Sporters aantrekken uit Crossfit-clubs en eventueel andere krachtsporten</t>
  </si>
  <si>
    <t>Jaarlijks in elke provincie minimaal 2 Crossfit-clubs persoonlijk aanschrijven en uitnodigen om lid te worden van de federatie</t>
  </si>
  <si>
    <t xml:space="preserve">Jaarlijks minimaal één wedstrijd organiseren in een Crossfit-club in Vlaanderen </t>
  </si>
  <si>
    <t>Breedtesport ontwikkelen door minderheidsgroepen aan te trekken</t>
  </si>
  <si>
    <t>Tegen 2021 een nulmeting doen bij de clubs om de minderheidsgroepen in kaart te brengen</t>
  </si>
  <si>
    <t>Jaarlijks het aantal leden uit minderheidsgroepen vergroten t.o.v. de nulmeting december 2020</t>
  </si>
  <si>
    <t>Het aantal aangesloten clubs verhogen tov 2020</t>
  </si>
  <si>
    <t>Jaarlijks minimaal één nieuwe club aansluiten</t>
  </si>
  <si>
    <t>OD005</t>
  </si>
  <si>
    <t>SD (S)</t>
  </si>
  <si>
    <t>OD (D)</t>
  </si>
  <si>
    <t>Actie (A)</t>
  </si>
  <si>
    <t>S1D1A1</t>
  </si>
  <si>
    <t>S1D1A2</t>
  </si>
  <si>
    <t>S1D1A3</t>
  </si>
  <si>
    <t>S1D1A4</t>
  </si>
  <si>
    <t>S1D1A5</t>
  </si>
  <si>
    <t>S1D1A6</t>
  </si>
  <si>
    <t>S1D1A7</t>
  </si>
  <si>
    <t>S1D1A8</t>
  </si>
  <si>
    <t>S1D2A1</t>
  </si>
  <si>
    <t>S1D2A2</t>
  </si>
  <si>
    <t>S1D2A3</t>
  </si>
  <si>
    <t>S1O3A1</t>
  </si>
  <si>
    <t>S1O3A2</t>
  </si>
  <si>
    <t>S1O3A3</t>
  </si>
  <si>
    <t>S1O3A4</t>
  </si>
  <si>
    <t>S1O3A5</t>
  </si>
  <si>
    <t>S1O3A6</t>
  </si>
  <si>
    <t>S1D4A1</t>
  </si>
  <si>
    <t>S1D4A2</t>
  </si>
  <si>
    <t>S1D5A1</t>
  </si>
  <si>
    <t>S1D5A2</t>
  </si>
  <si>
    <t>S2D1A1</t>
  </si>
  <si>
    <t>S2D1A2</t>
  </si>
  <si>
    <t>S2D1A3</t>
  </si>
  <si>
    <t>S2D1A4</t>
  </si>
  <si>
    <t>S2D1A5</t>
  </si>
  <si>
    <t>S2D2A1</t>
  </si>
  <si>
    <t>S2D2A2</t>
  </si>
  <si>
    <t>S2D3A1</t>
  </si>
  <si>
    <t>S2D3A2</t>
  </si>
  <si>
    <t>S2D4A1</t>
  </si>
  <si>
    <t>S2D4A2</t>
  </si>
  <si>
    <t>S2D5A1</t>
  </si>
  <si>
    <t>S2D5A2</t>
  </si>
  <si>
    <t>S2D5A3</t>
  </si>
  <si>
    <t>S3D1A1</t>
  </si>
  <si>
    <t>S3D2A1</t>
  </si>
  <si>
    <t>S3D2A2</t>
  </si>
  <si>
    <t>S3D2A3</t>
  </si>
  <si>
    <t>S3D2A4</t>
  </si>
  <si>
    <t>S3D2A5</t>
  </si>
  <si>
    <t>D1IT101</t>
  </si>
  <si>
    <t>D1IT102</t>
  </si>
  <si>
    <t>D1IT103</t>
  </si>
  <si>
    <t>D1IT104</t>
  </si>
  <si>
    <t>D1IT105</t>
  </si>
  <si>
    <t>D1IT201</t>
  </si>
  <si>
    <t>D1IT202</t>
  </si>
  <si>
    <t>D1IT203</t>
  </si>
  <si>
    <t>D1IT204</t>
  </si>
  <si>
    <t>D1IT205</t>
  </si>
  <si>
    <t>D2IT101</t>
  </si>
  <si>
    <t>D2IT102</t>
  </si>
  <si>
    <t>D2IT103</t>
  </si>
  <si>
    <t>D3IT101</t>
  </si>
  <si>
    <t>D3IT102</t>
  </si>
  <si>
    <t>D4IT101</t>
  </si>
  <si>
    <t>D4IT102</t>
  </si>
  <si>
    <t>D4IT103</t>
  </si>
  <si>
    <t>D5IT101</t>
  </si>
  <si>
    <t>D5IT102</t>
  </si>
  <si>
    <t>D5IT103</t>
  </si>
  <si>
    <t>D6IT101</t>
  </si>
  <si>
    <t>D7IT101</t>
  </si>
  <si>
    <t>D7IT102</t>
  </si>
  <si>
    <t>D7IT103</t>
  </si>
  <si>
    <t>D7IT104</t>
  </si>
  <si>
    <t>D7IT105</t>
  </si>
  <si>
    <t>SD004</t>
  </si>
  <si>
    <t>SD005</t>
  </si>
  <si>
    <t>S4D1A1</t>
  </si>
  <si>
    <t>Creëren en up to date houden van een nieuwe website</t>
  </si>
  <si>
    <t>Actief de sociale media gebruiken</t>
  </si>
  <si>
    <t>S4D1A2</t>
  </si>
  <si>
    <t>Op regelmatige basis een nieuwsbrief uitbrengen</t>
  </si>
  <si>
    <t>Ontwikkelen van een nieuw logo</t>
  </si>
  <si>
    <t>Optimaliseren van onze digitale communicatiekanalen</t>
  </si>
  <si>
    <t>Optimaliseren van onze gerichte communicatie</t>
  </si>
  <si>
    <t>S4D2A1</t>
  </si>
  <si>
    <t>S4D2A2</t>
  </si>
  <si>
    <t>Mailings naar de clubs met relevante info</t>
  </si>
  <si>
    <t>SD006</t>
  </si>
  <si>
    <t>VGPF werkt verder aan de verjonging van het imago</t>
  </si>
  <si>
    <t>S5D1A1</t>
  </si>
  <si>
    <t>S5D2A2</t>
  </si>
  <si>
    <t>S5D1A2</t>
  </si>
  <si>
    <t>S5D1A3</t>
  </si>
  <si>
    <t>S5D2A1</t>
  </si>
  <si>
    <t>S5D3A1</t>
  </si>
  <si>
    <t>S5D3A2</t>
  </si>
  <si>
    <t>S5D4A1</t>
  </si>
  <si>
    <t>Integriteitsbeleid ontplooien en optimaliseren</t>
  </si>
  <si>
    <t>De RvB legt de bevoegdheden van de API vast en mandateert haar</t>
  </si>
  <si>
    <t xml:space="preserve">De API schoolt zich jaarlijks bij </t>
  </si>
  <si>
    <t xml:space="preserve">In 2022 wordt een tweede federatie-API opgeleid </t>
  </si>
  <si>
    <t>Jaarlijks maakt de VGPF een evaluatie van de werking van de API</t>
  </si>
  <si>
    <t>Jaarlijks wordt de rol en bereikbaarheid van de API kenbaar gemaakt aan de clubs via de Algemene Vergadering/website</t>
  </si>
  <si>
    <t>Preventie, vorming en sensibilisering organiseren</t>
  </si>
  <si>
    <t>Bij aansluiting ontvangen de clubs  drempelverlagend preventiemateriaal waarin de meldprocedure wordt toegelicht</t>
  </si>
  <si>
    <t>Opnemen van een hoofdstuk m.b.t. grensoverschrijdend gedrag in de initiator cursus gewichtheffen</t>
  </si>
  <si>
    <t>Jaarlijks bereiken we 20% van onze competitieleden door twee keer per jaar sensibiliserende campagne op wedstrijden te organiseren</t>
  </si>
  <si>
    <t>De RvB legt de samenstelling en bevoegdheden van het adviesorgaan/ethische commissie vast</t>
  </si>
  <si>
    <t>Het adviesorgaan heeft jaarlijks minimaal éénmaal zitting. Levert adviezen af pro en re-actief</t>
  </si>
  <si>
    <t>Vanaf 1 januari 2021 hanteert en communiceert de VGPF gedragscodes voor verschillende doelgroepen</t>
  </si>
  <si>
    <t>In 2021 bekrachtigt de RvB de gedragscode via opname in het huishoudelijk reglement</t>
  </si>
  <si>
    <t>Het adviesorgaan bepaalt de doelgroepen waarvoor gedragscodes opgemaakt of herwerkt moeten worden en waarvoor preventieacties kunnen gedaan worden</t>
  </si>
  <si>
    <t>Vanaf 1 januari 2021 hanteert en evalueert de sportfederatie het handelingsprotocol voor het ontvangen van behandelen van meldingen van grensoverschrijdend gedrag</t>
  </si>
  <si>
    <t>Het bestaande handelingsprotocol voor grensoverschrijdend gedrag wordt getoetst aan de vereisten van de overheid en er is een jaarlijske evaluatie</t>
  </si>
  <si>
    <t>Vanaf 2021 beschikken over een tuchtrechtelijk systeem</t>
  </si>
  <si>
    <t>RvB bekrachtigt het tuchtreglement via opname in het huishoudelijk reglement</t>
  </si>
  <si>
    <t>RvB bepaalt of er zal gewerkt worden met een intern of extern tuchtrechtelijk systeem voor integriteit (afhankelijk van de nieuwe modaliteiten van het Vlaams Sporttribunaal)</t>
  </si>
  <si>
    <t>via de sportclubondersteuning een integriteitsbeleid op clubniveau voeren</t>
  </si>
  <si>
    <t>De VGPF voert in 2021 een nulmeting uit voor het integriteitsbeleid op clubniveau</t>
  </si>
  <si>
    <t>In 2021 maakt de  VGPF een risicoanalyse om zo de rode draad m.b.t. ethiek voor de sportclubs komende beleidsperiode vast te leggen</t>
  </si>
  <si>
    <t>Op basis van de risico analyse wordt jaarlijks een thema (zoals anti-doping, grensoverschrijdend gedrag, pesten, …) gekozen waar de VGPF zijn clubs extra voor gaat sensibiliseren en informeren</t>
  </si>
  <si>
    <t>De VGPF informeert de clubs over het opstellen van een laagdrempelig aanspreekpunt integriteit (club API)</t>
  </si>
  <si>
    <t>Tegen 2021  adviserend arts/ team "gezond sporten" VGPF</t>
  </si>
  <si>
    <t>Tegen 2021  "sportspecifieke risico’s: analyse en preventie"</t>
  </si>
  <si>
    <t>Gemotiveerde beslissing over geschiktheidsattest/leeftijdsbegrenzing</t>
  </si>
  <si>
    <t>Jaarlijks minimaal één bijeenkomst van het team "gezond sporten"</t>
  </si>
  <si>
    <t>Informatie overdracht aan de leden van "gezond beleid"</t>
  </si>
  <si>
    <t>VGPF volgt de richtlijnen van Sport Vlaanderen</t>
  </si>
  <si>
    <t>S6D1A1</t>
  </si>
  <si>
    <t>S6D1A2</t>
  </si>
  <si>
    <t>S6D1A3</t>
  </si>
  <si>
    <t>S6D1A4</t>
  </si>
  <si>
    <t>S6D1A5</t>
  </si>
  <si>
    <t>SD007</t>
  </si>
  <si>
    <t>OD006</t>
  </si>
  <si>
    <t>OD007</t>
  </si>
  <si>
    <t>De VGPF beschikt over een API</t>
  </si>
  <si>
    <t>VGPF beschikt over een ethische commissie</t>
  </si>
  <si>
    <t>S7D1A1</t>
  </si>
  <si>
    <t>S7D1A2</t>
  </si>
  <si>
    <t>S7D1A3</t>
  </si>
  <si>
    <t>S7D1A4</t>
  </si>
  <si>
    <t>S7D1A5</t>
  </si>
  <si>
    <t>S7D2A1</t>
  </si>
  <si>
    <t>S7D2A2</t>
  </si>
  <si>
    <t>S7D2A3</t>
  </si>
  <si>
    <t>S7D3A1</t>
  </si>
  <si>
    <t>S7D3A2</t>
  </si>
  <si>
    <t>S7D4A1</t>
  </si>
  <si>
    <t>S7D4A2</t>
  </si>
  <si>
    <t>S7D5A1</t>
  </si>
  <si>
    <t>S7D6A1</t>
  </si>
  <si>
    <t>S7D6A2</t>
  </si>
  <si>
    <t>S7D7A1</t>
  </si>
  <si>
    <t>S7D7A2</t>
  </si>
  <si>
    <t>S7D7A3</t>
  </si>
  <si>
    <t>S7D7A4</t>
  </si>
  <si>
    <t>S7D7A5</t>
  </si>
  <si>
    <t>VGPF communiceert club- en ledeninfo</t>
  </si>
  <si>
    <t>Ledenadministratie vereenvoudigen d.m.v. een digitaal systeem</t>
  </si>
  <si>
    <t>S4D1A3</t>
  </si>
  <si>
    <t>De structuur van de VGPF verbeteren</t>
  </si>
  <si>
    <t xml:space="preserve">De huidige en nieuwe commissies ontplooien + jaarlijks minimaal één bijeenkomst van alle commissies </t>
  </si>
  <si>
    <t>aanwerving personeel</t>
  </si>
  <si>
    <t>optimaliseren wisselwerking Sport Vlaanderen</t>
  </si>
  <si>
    <t>VGPF optimaliseert de werking mbt de harde indicatoren volgens de dimensies: transparantie, democratie en interne controle</t>
  </si>
  <si>
    <t>De scoretabel goed bestuur als leidraad gebruiken</t>
  </si>
  <si>
    <t xml:space="preserve">VGPF optimaliseert de werking mbt de zachte indicatoren </t>
  </si>
  <si>
    <t>Jaarlijks vier zachte indicatoren naar niveau 4 brengen</t>
  </si>
  <si>
    <t>Jaarlijks hoger scoren op alle zachte indicatoren</t>
  </si>
  <si>
    <t>Onze score Goed Bestuur verhogen op alle vlakken</t>
  </si>
  <si>
    <t>SD008</t>
  </si>
  <si>
    <t>S8D1A1</t>
  </si>
  <si>
    <t>S8D1A2</t>
  </si>
  <si>
    <t>S8D1A3</t>
  </si>
  <si>
    <t>S8D2A1</t>
  </si>
  <si>
    <t>S8D3A1</t>
  </si>
  <si>
    <t>S8D3A2</t>
  </si>
  <si>
    <t>kosten sociaal secretariaat</t>
  </si>
  <si>
    <t>D1IT206</t>
  </si>
  <si>
    <t>kosten boekhouder</t>
  </si>
  <si>
    <t>subsidies Basiswerking</t>
  </si>
  <si>
    <t>andere lidgelden (Vlaams Sport Tribunaal)</t>
  </si>
  <si>
    <t>D1IT106</t>
  </si>
  <si>
    <t>D1IT107</t>
  </si>
  <si>
    <t>subsidie TS prestatieprogramma</t>
  </si>
  <si>
    <t>Topsportwerking uitbouwen bij de senioren</t>
  </si>
  <si>
    <t>Betere topsportresultaten behalen in het gewichtheffen en powerliften</t>
  </si>
  <si>
    <t>in de beleidsperiode 2021-2024 minimaal één medaille behalen op een Europees Kampioenschap gewichtheffen</t>
  </si>
  <si>
    <t>een top 8 plaats behalen op de Olympische Spelen</t>
  </si>
  <si>
    <t>in de beleidsperiode 2021-2024 minimaal een status quo in internationale deelnames (EK/WK/WG) t.o.v. de vorige beleidsperiode in het powerliften</t>
  </si>
  <si>
    <t>een atleet afvaardigen op de World Games powerliften</t>
  </si>
  <si>
    <t>Professionaliseren van de topsportwerking gewichtheffen</t>
  </si>
  <si>
    <t>In 2021 een topsportcommissie oprichten en minimaal jaarlijks één vergadering houden</t>
  </si>
  <si>
    <t>In 2021 een (para)medisch en wetenschappelijk team uitbouwen voor het prestatieprogramma</t>
  </si>
  <si>
    <t xml:space="preserve">Minimaal één keer per jaar wordt een evaluatiemeeting gehouden tussen de Studiebegeleider van SportVl. en de directeur topsport over de VGPF topsportstudenten </t>
  </si>
  <si>
    <t>Topsportwerking uitbouwen bij de jeugd</t>
  </si>
  <si>
    <t>Meer prestaties behalen bij internationale jeugdwedstrijden  in het gewichtheffen</t>
  </si>
  <si>
    <t>In de beleidsperiode 2021-2024 meer atleten die norm voor 'beloftevolle' jongeren halen dan in de vorige beleidsperiode</t>
  </si>
  <si>
    <t>Meer instroom van talentvolle jeugdatleten in het gewichtheffen</t>
  </si>
  <si>
    <t>In 2021 het talentdetectie programma uitwerken</t>
  </si>
  <si>
    <t>Jaarlijks talentdetectie doen in minimaal 3 scholen en sportkampen in de regio Gent door het halftijds personeelslid voor jeugdwerking</t>
  </si>
  <si>
    <t>In de beleidsperiode 2021-2024 meer atleten die norm voor 'geïdentificeerd topsporttalenten' halen dan in de vorige beleidsperiode</t>
  </si>
  <si>
    <t>Een haalbaarheidsanalyse maken voor het oprichten van een topsportschool gewichtheffen</t>
  </si>
  <si>
    <t>Vanaf 2022 het digitaal systeem 'Panega Sports' in gebruik nemen bij de beloftevolle jongeren</t>
  </si>
  <si>
    <t>Professionele begeleiding voor talentvolle jeugdatleten</t>
  </si>
  <si>
    <t>In 2021 één halftijds equivalent personeel in dienst nemen voor de jeugdwerking (beloftevolle jongeren, geïdentificeerde topsporttalenten en talentdetectie)</t>
  </si>
  <si>
    <t xml:space="preserve">Wekelijks twee gecentraliseerde trainingen voorzien voor geïdentificeerde topsporttalenten en beloftevolle jongeren in Gent, gegeven door het personeelslid voor jeugdwerking </t>
  </si>
  <si>
    <t>aankopen trainingsmateriaal voor jeugdlifters en nationale outfit</t>
  </si>
  <si>
    <t>SD009</t>
  </si>
  <si>
    <t>SD010</t>
  </si>
  <si>
    <t>S9D1A1</t>
  </si>
  <si>
    <t>S9D1A2</t>
  </si>
  <si>
    <t>S9D1A3</t>
  </si>
  <si>
    <t>S9D1A4</t>
  </si>
  <si>
    <t>S9D1A5</t>
  </si>
  <si>
    <t>S9D2A1</t>
  </si>
  <si>
    <t>S9D2A2</t>
  </si>
  <si>
    <t>S9D2A3</t>
  </si>
  <si>
    <t>S9D2A4</t>
  </si>
  <si>
    <t>S9D2A5</t>
  </si>
  <si>
    <t>S10D2A1</t>
  </si>
  <si>
    <t>S10D1A1</t>
  </si>
  <si>
    <t>S10D1A2</t>
  </si>
  <si>
    <t>S10D2A2</t>
  </si>
  <si>
    <t>S10D2A3</t>
  </si>
  <si>
    <t>S10D2A4</t>
  </si>
  <si>
    <t>S10D2A5</t>
  </si>
  <si>
    <t>S10D3A1</t>
  </si>
  <si>
    <t>S10D3A2</t>
  </si>
  <si>
    <t>S10D3A3</t>
  </si>
  <si>
    <t>wedstrijdkalender</t>
  </si>
  <si>
    <t>x</t>
  </si>
  <si>
    <t># wedstrijden</t>
  </si>
  <si>
    <t># scheidsrechters</t>
  </si>
  <si>
    <t>planning VTS</t>
  </si>
  <si>
    <t># leden</t>
  </si>
  <si>
    <t>communicatie algemeen en drukwerk</t>
  </si>
  <si>
    <t>personeel bw</t>
  </si>
  <si>
    <t>TD Topsp.</t>
  </si>
  <si>
    <t>DSKO</t>
  </si>
  <si>
    <t>TD  Topsp.+ penningmst.</t>
  </si>
  <si>
    <t>jeugdcoach</t>
  </si>
  <si>
    <t>Sporttech. Coord. PL&amp;WL</t>
  </si>
  <si>
    <t>Optimaliseren van alle vormen van clubondersteuning</t>
  </si>
  <si>
    <t>Vanaf 2022 tot 2024 minimaal drie nieuwe docenten aanstellen voor de VTS-opleidingen</t>
  </si>
  <si>
    <t>Bestuur</t>
  </si>
  <si>
    <t>ondersteuning nieuwe clubs in opstart en clubs in verandering</t>
  </si>
  <si>
    <t>Ethische comm.</t>
  </si>
  <si>
    <t>Blueprints opstellen gedragscode en handelingsprotocol  voor het clubbestuur en de trainers/begeleiders van de clubs</t>
  </si>
  <si>
    <t>S1D6A1</t>
  </si>
  <si>
    <t>S1D6A2</t>
  </si>
  <si>
    <t>SD011</t>
  </si>
  <si>
    <t>De VGPF implementeert specifieke beleidsfocussen</t>
  </si>
  <si>
    <t>Haalbaarheidsonderzoek</t>
  </si>
  <si>
    <t>Elke beleidsfocus analyseren en evalueren binnen onze sport</t>
  </si>
  <si>
    <t>Oprichten werkgroepen per beleidsfocus</t>
  </si>
  <si>
    <t xml:space="preserve">Rondvraag / zoektocht naar vrijwilligers </t>
  </si>
  <si>
    <t>Uitwerken van concrete projecten</t>
  </si>
  <si>
    <t>de werkgroepen vergaderen op regelmatige basis</t>
  </si>
  <si>
    <t>de projecten worden ingediend bij Sp.Vl. Om subsidie te verkrijgen</t>
  </si>
  <si>
    <t>S11D1A1</t>
  </si>
  <si>
    <t>S11D2A1</t>
  </si>
  <si>
    <t>S11D3A1</t>
  </si>
  <si>
    <t>S11D3A2</t>
  </si>
  <si>
    <t>Algemene Werking</t>
  </si>
  <si>
    <t>verzekering huurder</t>
  </si>
  <si>
    <t>Er op toezien dat we in alle Vlaamse provincies minimaal 1 aangesloten club hebben</t>
  </si>
  <si>
    <t>S1D6A3</t>
  </si>
  <si>
    <t>Sponsordossiers opmaken en externe sponsors betrekken</t>
  </si>
  <si>
    <t>vergoeding  Directeur TS</t>
  </si>
  <si>
    <t>vergoeding  Coach Prestatieprogramma</t>
  </si>
  <si>
    <t>VGPF staat in voor de transport van extra wedstrijdmateriaal</t>
  </si>
  <si>
    <t>VGPF voorziet een budget voor een uniform kader met o.a. medailles en bekers</t>
  </si>
  <si>
    <t>inschrijvingsgelden wedstrijden / bijscholingen</t>
  </si>
  <si>
    <t>andere verzekeringen</t>
  </si>
  <si>
    <t>In 2021 één halftijds equivalent personeel in dienst nemen voor de topsportwerking (prestatieprogramma)</t>
  </si>
  <si>
    <t>juridische en andere adviezen</t>
  </si>
  <si>
    <t>niet-toewijsbare aankopen sport-, technisch en didactisch materieel</t>
  </si>
  <si>
    <t>Nina Sterckx begeleiden tot het behalen v/d Be Gold doelen</t>
  </si>
  <si>
    <t>Annelien Vandenabeele begeleiden tot het behalen v/d Be Gold doelen</t>
  </si>
  <si>
    <t>Een ontwikkelingsprogramma voeren dat tot betere prestaties leidt op  internationale gewichthefwedstrijden (&lt;18j)</t>
  </si>
  <si>
    <t>verplaatsingskosten vrijwilligers</t>
  </si>
  <si>
    <t>vergoeding verplaatsingen personeel ikv de basiswerking</t>
  </si>
  <si>
    <t>Bijdragen en subsidies</t>
  </si>
  <si>
    <t xml:space="preserve">subsidie BE Gold </t>
  </si>
  <si>
    <t>Een prestatieprogramma voeren dat tot top 8-plaatsen leidt op de grote internationale wedstrijden</t>
  </si>
  <si>
    <t>Coach</t>
  </si>
  <si>
    <t>Aantrekken van een sponsor voor de wedstrijdcircuits</t>
  </si>
  <si>
    <t>Optimaliseren sporttechnische comités PL en WL</t>
  </si>
  <si>
    <t>De comités evalueren het huidig wedstrijdlandschap</t>
  </si>
  <si>
    <t>De comités onderzoeken en optimaliseren</t>
  </si>
  <si>
    <t>comités</t>
  </si>
  <si>
    <t>Mogelijkheid onderzoeken of de VGPF al dan niet een overkoepelende organisatie kan worden voor andere krachtsporten (Crossfit, Strongman, Highland Games)</t>
  </si>
  <si>
    <t>bestuur</t>
  </si>
  <si>
    <t>Promo-activiteiten WL</t>
  </si>
  <si>
    <t>Promo-activiteiten PL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</si>
  <si>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</si>
  <si>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</si>
  <si>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</si>
  <si>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</si>
  <si>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</si>
  <si>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</si>
  <si>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</si>
  <si>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</si>
  <si>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010201</t>
  </si>
  <si>
    <t>010202</t>
  </si>
  <si>
    <t>010203</t>
  </si>
  <si>
    <t>010301</t>
  </si>
  <si>
    <t>010302</t>
  </si>
  <si>
    <t>010303</t>
  </si>
  <si>
    <t>010304</t>
  </si>
  <si>
    <t>010305</t>
  </si>
  <si>
    <t>010306</t>
  </si>
  <si>
    <t>010401</t>
  </si>
  <si>
    <t>010402</t>
  </si>
  <si>
    <t>010501</t>
  </si>
  <si>
    <t>010502</t>
  </si>
  <si>
    <t>010601</t>
  </si>
  <si>
    <t>010602</t>
  </si>
  <si>
    <t>010603</t>
  </si>
  <si>
    <t>020101</t>
  </si>
  <si>
    <t>020102</t>
  </si>
  <si>
    <t>020103</t>
  </si>
  <si>
    <t>020104</t>
  </si>
  <si>
    <t>020105</t>
  </si>
  <si>
    <t>020201</t>
  </si>
  <si>
    <t>020202</t>
  </si>
  <si>
    <t>020301</t>
  </si>
  <si>
    <t>020302</t>
  </si>
  <si>
    <t>020401</t>
  </si>
  <si>
    <t>020402</t>
  </si>
  <si>
    <t>020501</t>
  </si>
  <si>
    <t>020502</t>
  </si>
  <si>
    <t>020503</t>
  </si>
  <si>
    <t>030101</t>
  </si>
  <si>
    <t>030201</t>
  </si>
  <si>
    <t>030202</t>
  </si>
  <si>
    <t>030203</t>
  </si>
  <si>
    <t>030204</t>
  </si>
  <si>
    <t>030205</t>
  </si>
  <si>
    <t>040101</t>
  </si>
  <si>
    <t>040102</t>
  </si>
  <si>
    <t>040103</t>
  </si>
  <si>
    <t>040201</t>
  </si>
  <si>
    <t>050101</t>
  </si>
  <si>
    <t>050102</t>
  </si>
  <si>
    <t>050103</t>
  </si>
  <si>
    <t>050104</t>
  </si>
  <si>
    <t>050105</t>
  </si>
  <si>
    <t>050201</t>
  </si>
  <si>
    <t>050202</t>
  </si>
  <si>
    <t>S5D1A4</t>
  </si>
  <si>
    <t>S5D1A5</t>
  </si>
  <si>
    <t>050301</t>
  </si>
  <si>
    <t>050302</t>
  </si>
  <si>
    <t>050401</t>
  </si>
  <si>
    <t>060101</t>
  </si>
  <si>
    <t>060102</t>
  </si>
  <si>
    <t>060103</t>
  </si>
  <si>
    <t>060104</t>
  </si>
  <si>
    <t>060105</t>
  </si>
  <si>
    <t>070101</t>
  </si>
  <si>
    <t>070102</t>
  </si>
  <si>
    <t>070103</t>
  </si>
  <si>
    <t>070104</t>
  </si>
  <si>
    <t>070105</t>
  </si>
  <si>
    <t>070201</t>
  </si>
  <si>
    <t>070202</t>
  </si>
  <si>
    <t>070203</t>
  </si>
  <si>
    <t>070301</t>
  </si>
  <si>
    <t>070302</t>
  </si>
  <si>
    <t>070401</t>
  </si>
  <si>
    <t>070402</t>
  </si>
  <si>
    <t>070501</t>
  </si>
  <si>
    <t>070601</t>
  </si>
  <si>
    <t>070602</t>
  </si>
  <si>
    <t>070701</t>
  </si>
  <si>
    <t>070702</t>
  </si>
  <si>
    <t>070703</t>
  </si>
  <si>
    <t>070704</t>
  </si>
  <si>
    <t>070705</t>
  </si>
  <si>
    <t>080102</t>
  </si>
  <si>
    <t>080101</t>
  </si>
  <si>
    <t>080103</t>
  </si>
  <si>
    <t>080201</t>
  </si>
  <si>
    <t>080301</t>
  </si>
  <si>
    <t>080302</t>
  </si>
  <si>
    <t>090101</t>
  </si>
  <si>
    <t>090102</t>
  </si>
  <si>
    <t>090103</t>
  </si>
  <si>
    <t>090104</t>
  </si>
  <si>
    <t>090105</t>
  </si>
  <si>
    <t>090106</t>
  </si>
  <si>
    <t>S9D1A6</t>
  </si>
  <si>
    <t>090201</t>
  </si>
  <si>
    <t>090202</t>
  </si>
  <si>
    <t>090203</t>
  </si>
  <si>
    <t>090204</t>
  </si>
  <si>
    <t>090205</t>
  </si>
  <si>
    <t>100101</t>
  </si>
  <si>
    <t>100102</t>
  </si>
  <si>
    <t>100103</t>
  </si>
  <si>
    <t>S10D1A3</t>
  </si>
  <si>
    <t>100201</t>
  </si>
  <si>
    <t>100202</t>
  </si>
  <si>
    <t>100203</t>
  </si>
  <si>
    <t>100204</t>
  </si>
  <si>
    <t>100205</t>
  </si>
  <si>
    <t>100301</t>
  </si>
  <si>
    <t>100302</t>
  </si>
  <si>
    <t>100303</t>
  </si>
  <si>
    <t>110101</t>
  </si>
  <si>
    <t>110201</t>
  </si>
  <si>
    <t>110301</t>
  </si>
  <si>
    <t>110302</t>
  </si>
  <si>
    <t>110303</t>
  </si>
  <si>
    <t>10110101</t>
  </si>
  <si>
    <t>10110102</t>
  </si>
  <si>
    <t>10110103</t>
  </si>
  <si>
    <t>10110104</t>
  </si>
  <si>
    <t>10110105</t>
  </si>
  <si>
    <t>10110106</t>
  </si>
  <si>
    <t>10110107</t>
  </si>
  <si>
    <t>10110201</t>
  </si>
  <si>
    <t>10110203</t>
  </si>
  <si>
    <t>10110202</t>
  </si>
  <si>
    <t>10110204</t>
  </si>
  <si>
    <t>10110205</t>
  </si>
  <si>
    <t>10110206</t>
  </si>
  <si>
    <t>10210101</t>
  </si>
  <si>
    <t>10210102</t>
  </si>
  <si>
    <t>10310101</t>
  </si>
  <si>
    <t>10310102</t>
  </si>
  <si>
    <t>10410101</t>
  </si>
  <si>
    <t>10410102</t>
  </si>
  <si>
    <t>10410103</t>
  </si>
  <si>
    <t>10510101</t>
  </si>
  <si>
    <t>10510102</t>
  </si>
  <si>
    <t>10510103</t>
  </si>
  <si>
    <t>10610101</t>
  </si>
  <si>
    <t>10710101</t>
  </si>
  <si>
    <t>10710102</t>
  </si>
  <si>
    <t>10710103</t>
  </si>
  <si>
    <t>10710104</t>
  </si>
  <si>
    <t>10710105</t>
  </si>
  <si>
    <t>S1D2A4</t>
  </si>
  <si>
    <t>010204</t>
  </si>
  <si>
    <t xml:space="preserve">Project Jeugdwerking: Jeugdsportfonds VGPF </t>
  </si>
  <si>
    <t>opstellen van een reglement</t>
  </si>
  <si>
    <t>wisselwerking met de participerende clubs uitbouwen</t>
  </si>
  <si>
    <t>specifieke promotie voeren (drukwerk, promomateraal)</t>
  </si>
  <si>
    <t>organiseren van infomomenten/clinics voor de clubs</t>
  </si>
  <si>
    <t>opzetten van een eenvoudige administratie ts club en de fed.</t>
  </si>
  <si>
    <t>verspreiding van de PowerX-gedachte bij de clubs</t>
  </si>
  <si>
    <t>lancering van de PowerX-gedachte op de website</t>
  </si>
  <si>
    <t>algemene promotie van de PowerX-gedachte</t>
  </si>
  <si>
    <t>uitschrijven van een laagdrempelig wedstrijdformat</t>
  </si>
  <si>
    <t>partnerschap aangaan met sportclubs op het strand</t>
  </si>
  <si>
    <t>samenstellen van een wedstrijdteam voor de organisatie</t>
  </si>
  <si>
    <t>aanschaf/huur van specifiek wedstrijdmaterieel</t>
  </si>
  <si>
    <t>aanschaf/huur logistiek materieel</t>
  </si>
  <si>
    <t>opstellen van een sponsordossier</t>
  </si>
  <si>
    <t>vergunningsaanvragen gemeentes</t>
  </si>
  <si>
    <t>belonen van de clubs volgens de criteria vh reglement</t>
  </si>
  <si>
    <t>wisselwerking uitbouwen met straathoekwerking</t>
  </si>
  <si>
    <t>wisselwerking uitbouwen met partners in de urban sports</t>
  </si>
  <si>
    <t>de clubs minimaal één keer bezoeken (verplaatsingskosten)</t>
  </si>
  <si>
    <t>huur accommodatie infomomenten</t>
  </si>
  <si>
    <t>promocampagne nr scholen en gemeenten uitbouwen</t>
  </si>
  <si>
    <t>verplaatsingskosten nr scholen en gemeenten</t>
  </si>
  <si>
    <t>opleiden van occasionele medewerkers</t>
  </si>
  <si>
    <t>dienstverhuringskosten occasionele medewerkers</t>
  </si>
  <si>
    <t xml:space="preserve">subsidie Jeugdsportfonds </t>
  </si>
  <si>
    <t>doelgroepsvermindering</t>
  </si>
  <si>
    <t>subsidie LDSA</t>
  </si>
  <si>
    <t>sponsoring PowerX</t>
  </si>
  <si>
    <t>inschrijvingsgelden PowerX</t>
  </si>
  <si>
    <t>Huur clubaccomodatie</t>
  </si>
  <si>
    <t>kosten telefonie en dataverkeer</t>
  </si>
  <si>
    <t>de wisselwerking/administratie met het KBGV optimaliseren mbt de inschrijving van Vlaamse atleten op int.wedstrijden</t>
  </si>
  <si>
    <t>drukwerk</t>
  </si>
  <si>
    <t>spandoeken/vlaggen clubs</t>
  </si>
  <si>
    <t>inzetten medewerker 1/5 loonkost</t>
  </si>
  <si>
    <t>verplaatsingskosten medewerkers</t>
  </si>
  <si>
    <t>huur specifiek sportmaterieel</t>
  </si>
  <si>
    <t>huur mobiele calisthenics opstelling</t>
  </si>
  <si>
    <t>promomateriaal (beachvlaggen)</t>
  </si>
  <si>
    <t>vergunningen</t>
  </si>
  <si>
    <t>huur bestelwagen</t>
  </si>
  <si>
    <t>vergoedingen occasionele medewerkers</t>
  </si>
  <si>
    <t>huur geluidsinstallatie</t>
  </si>
  <si>
    <r>
      <t xml:space="preserve">Status resultatenrekening   </t>
    </r>
    <r>
      <rPr>
        <b/>
        <sz val="14"/>
        <color rgb="FF000000"/>
        <rFont val="Calibri"/>
        <family val="2"/>
        <scheme val="minor"/>
      </rPr>
      <t>dd 25/08/2021</t>
    </r>
  </si>
  <si>
    <t>diverse kosten</t>
  </si>
  <si>
    <t>tussenkomst inschrijving atleten PL bij deelname EK en WK</t>
  </si>
  <si>
    <t>tussenkomst verplaatsingskosten atleten PL nr EK en WK</t>
  </si>
  <si>
    <t>tussenkomst verblijfskosten atleten PL op EK en WK</t>
  </si>
  <si>
    <t>aanstelling van een federatie-coach PL</t>
  </si>
  <si>
    <t>NAAM ORGANISATIE</t>
  </si>
  <si>
    <t>ANALYTISCHE REKENINGNUMMER</t>
  </si>
  <si>
    <t>ANALYTISCHE REKENINGCODE</t>
  </si>
  <si>
    <t>ANALYTISCHE REKENINGNAAM</t>
  </si>
  <si>
    <t>ALGEMENE REKENINGNUMMER</t>
  </si>
  <si>
    <t>ALGEMENE REKENINGNAAM</t>
  </si>
  <si>
    <t>PERIODE</t>
  </si>
  <si>
    <t>DATUM</t>
  </si>
  <si>
    <t>BOEK</t>
  </si>
  <si>
    <t>VOLGNUMMER</t>
  </si>
  <si>
    <t>COMMENTAAR</t>
  </si>
  <si>
    <t>DEBET</t>
  </si>
  <si>
    <t>CREDIT</t>
  </si>
  <si>
    <t>SALDO</t>
  </si>
  <si>
    <t>Vlaamse Gewichtheffers en Powerlifting Federatie (VGPF)</t>
  </si>
  <si>
    <t>NOGTOETE</t>
  </si>
  <si>
    <t>Nog toe te wijzen</t>
  </si>
  <si>
    <t>Andere personeelskosten</t>
  </si>
  <si>
    <t>LOON</t>
  </si>
  <si>
    <t>Recuperatie BV</t>
  </si>
  <si>
    <t>Verplaatsingskosten deelnemers</t>
  </si>
  <si>
    <t>CFAK</t>
  </si>
  <si>
    <t>POLISH WEIGHTLIFTING FEDERATION</t>
  </si>
  <si>
    <t>Huur sportaccommodaties</t>
  </si>
  <si>
    <t>Sport Vlaanderen, 02/2021</t>
  </si>
  <si>
    <t>Sport Vlaanderen, 03/2021</t>
  </si>
  <si>
    <t>Aankoop technologisch materiaal</t>
  </si>
  <si>
    <t>Media Markt</t>
  </si>
  <si>
    <t>Vrijwilligers op wedstrijden</t>
  </si>
  <si>
    <t>Vrijwilligersvergoedingen</t>
  </si>
  <si>
    <t>Peter Vandenabeele</t>
  </si>
  <si>
    <t>Tom Goegebuer</t>
  </si>
  <si>
    <t>Dries Vrancken</t>
  </si>
  <si>
    <t>Brecht Bekaert</t>
  </si>
  <si>
    <t>Kenneth Van den Bracht</t>
  </si>
  <si>
    <t>Elise Rummens</t>
  </si>
  <si>
    <t>Louis Famarque</t>
  </si>
  <si>
    <t>Steve Ringart</t>
  </si>
  <si>
    <t>Elias De Berk</t>
  </si>
  <si>
    <t>Joshua Haemers</t>
  </si>
  <si>
    <t>Yanni D'Haeseleer</t>
  </si>
  <si>
    <t>Thomas Declerck</t>
  </si>
  <si>
    <t>Rob Esselene</t>
  </si>
  <si>
    <t>Jonas De Seins</t>
  </si>
  <si>
    <t>Dimoa De Ridder</t>
  </si>
  <si>
    <t>Gianni Mampaey</t>
  </si>
  <si>
    <t>Dominiq Eloerman</t>
  </si>
  <si>
    <t>Thiebe Sleenaert</t>
  </si>
  <si>
    <t>Wouter Vertier</t>
  </si>
  <si>
    <t>Bieke Vandenabeele</t>
  </si>
  <si>
    <t>Alexander Janssen</t>
  </si>
  <si>
    <t>Nils De Belder</t>
  </si>
  <si>
    <t>Uniform kader met o.a. medailles en bekers</t>
  </si>
  <si>
    <t>Aankoop sportmateriaal</t>
  </si>
  <si>
    <t>Hacom Sportprijzencentrum Assen Vof</t>
  </si>
  <si>
    <t>Een onkostenvergoeding voorzien voor scheidsrechte</t>
  </si>
  <si>
    <t>Nieke Ortibus</t>
  </si>
  <si>
    <t>Jozef Lazou</t>
  </si>
  <si>
    <t>Michel Vereecke</t>
  </si>
  <si>
    <t>Bram Tusschans</t>
  </si>
  <si>
    <t>Glenn Van Thuyne</t>
  </si>
  <si>
    <t>Thiery Zutterman</t>
  </si>
  <si>
    <t>Gilbert Hamerliner</t>
  </si>
  <si>
    <t>Tom Van Thienen</t>
  </si>
  <si>
    <t>Kathleen Compagnie</t>
  </si>
  <si>
    <t>Emmerik Vanhee</t>
  </si>
  <si>
    <t>Jaarlijks wordt minimaal één bijscholing georganis</t>
  </si>
  <si>
    <t>Inschrijvingsgeld cursussen</t>
  </si>
  <si>
    <t>Nutrimove, 'voedingsadvies voor powerlifters'</t>
  </si>
  <si>
    <t>Creëren en up to date houden van een nieuwe websit</t>
  </si>
  <si>
    <t>Interne en externe communicatie</t>
  </si>
  <si>
    <t>RedRug Media</t>
  </si>
  <si>
    <t>RedRug Media, ontwikkelen logo</t>
  </si>
  <si>
    <t>Een prestatieprogramma internationale wedstrijden</t>
  </si>
  <si>
    <t>Isaac Julian Morillas Sanchez, foto's 03-11/04</t>
  </si>
  <si>
    <t>Verzekering BA, LO, reis, materiaal</t>
  </si>
  <si>
    <t>Arena NV, EK Moskou</t>
  </si>
  <si>
    <t>ReisverzekeringTVT_COL</t>
  </si>
  <si>
    <t>Nathalie Lebbe</t>
  </si>
  <si>
    <t>Metal Europe, weegschaal</t>
  </si>
  <si>
    <t>Decathlon Belgium Nv</t>
  </si>
  <si>
    <t>Verplaatsingskosten sporttech mw</t>
  </si>
  <si>
    <t>Nina Stercks, onkosten 03-04/2021</t>
  </si>
  <si>
    <t>Tom Goegebuer, EK Moscow</t>
  </si>
  <si>
    <t>Tom Goegebuer, WKJ TASHKENT Mei</t>
  </si>
  <si>
    <t>Medische hulpposten</t>
  </si>
  <si>
    <t>Beirnaert Farma BV</t>
  </si>
  <si>
    <t>Inschrijvingsgelden internationale wedstrijden</t>
  </si>
  <si>
    <t>Koninklijk Belgisch Gewichtheffers Verbond, doping fee moskou</t>
  </si>
  <si>
    <t>Koninklijk Belgisch Gewichtheffers Verbond</t>
  </si>
  <si>
    <t>Verblijskosten deelnemers</t>
  </si>
  <si>
    <t>Ligue Francophone des Poids et Haltères VZW, hotel</t>
  </si>
  <si>
    <t>International Weightlifting Federation</t>
  </si>
  <si>
    <t>Nina Sterckx begeleiden tot het behalen v/d Be Gol</t>
  </si>
  <si>
    <t>Vandenabeele Bieke</t>
  </si>
  <si>
    <t>Tom Goegebuer, Olympic qual. Event Colombia</t>
  </si>
  <si>
    <t>MIA SERVICE STATION</t>
  </si>
  <si>
    <t>Sixt / Fremond Ltd</t>
  </si>
  <si>
    <t>Artionis Belgium BV, fees EK Moskou</t>
  </si>
  <si>
    <t>Federacion Colombia de Levantamient</t>
  </si>
  <si>
    <t>Malta weightlifting association</t>
  </si>
  <si>
    <t>Verblijfskosten sporttech mw</t>
  </si>
  <si>
    <t>Tom Goegebuer, Malta</t>
  </si>
  <si>
    <t>F.A.D. Enterprises Ltd</t>
  </si>
  <si>
    <t>Honey Corner</t>
  </si>
  <si>
    <t>Lidl Malta Limited</t>
  </si>
  <si>
    <t>Vecchia Napoli</t>
  </si>
  <si>
    <t>Recuperatie verblijfskosten</t>
  </si>
  <si>
    <t>CFVK</t>
  </si>
  <si>
    <t>Ligue Francophone des Poids et Haltères VZW</t>
  </si>
  <si>
    <t>(Para)medisch en wetenschappelijk team</t>
  </si>
  <si>
    <t>Bureelbenodigdheden</t>
  </si>
  <si>
    <t>Makro Cash &amp; Carry Belgium Nv, mondmaskers</t>
  </si>
  <si>
    <t>Laboratorium M. Nuytinck BV</t>
  </si>
  <si>
    <t>Dienstverlening para/med mw</t>
  </si>
  <si>
    <t>Snauwaert Els, 01-03/2021</t>
  </si>
  <si>
    <t>Dokter Katja Van Oostveldt Huisarts/Sportarts BV, 27/04</t>
  </si>
  <si>
    <t>Nina Stercks</t>
  </si>
  <si>
    <t>Snauwaert, Els</t>
  </si>
  <si>
    <t>Van Dyck, Raf</t>
  </si>
  <si>
    <t>Ontwikkelingsprogramma voeren dat tot betere prest</t>
  </si>
  <si>
    <t>Zeeman</t>
  </si>
  <si>
    <t>Arena NV, reisverzekering Robine UZB</t>
  </si>
  <si>
    <t>Arena NV</t>
  </si>
  <si>
    <t>Bieke Vandenabeele, Malta</t>
  </si>
  <si>
    <t>Wizz Air Hungary Ltd.</t>
  </si>
  <si>
    <t>Recuperatie werkingskosten</t>
  </si>
  <si>
    <t>Robine Verhaegen</t>
  </si>
  <si>
    <t>Siegert Dierickx</t>
  </si>
  <si>
    <t>Recuperatie verplaatsingskosten</t>
  </si>
  <si>
    <t>Julie De Wispelaere</t>
  </si>
  <si>
    <t>Jan Sterckx</t>
  </si>
  <si>
    <t>Online Focus BV</t>
  </si>
  <si>
    <t>Annelien Vandenabeele begeleiden tot het behalen v</t>
  </si>
  <si>
    <t>Ligue Francophone des Poids et Haltères VZW, transport</t>
  </si>
  <si>
    <t>Brutolonen</t>
  </si>
  <si>
    <t>Werkgeversbijdrage RSZ</t>
  </si>
  <si>
    <t>correctie 01/2021</t>
  </si>
  <si>
    <t>Arbeidsongevallenverzekering</t>
  </si>
  <si>
    <t>De Bont en Cie - Verzekeringen VOF, AO 2021</t>
  </si>
  <si>
    <t>vergoeding verplaatsingen personeel ikv de basiswe</t>
  </si>
  <si>
    <t>Brandstof</t>
  </si>
  <si>
    <t>Total, tanken huurwagen</t>
  </si>
  <si>
    <t>Verplaatsingskosten adm mw</t>
  </si>
  <si>
    <t>Meubelgalerijen Gaverzicht Nv, camionette</t>
  </si>
  <si>
    <t>Woon-werk verkeer</t>
  </si>
  <si>
    <t>vergoeding Directeur TS</t>
  </si>
  <si>
    <t>Dienstverlening sporttech mw</t>
  </si>
  <si>
    <t>Bieke Vandenabeele / Newtom</t>
  </si>
  <si>
    <t>Relatiegeschenken</t>
  </si>
  <si>
    <t>De Graal Bvba</t>
  </si>
  <si>
    <t>Kosten vergaderingen, studiedagen, congressen</t>
  </si>
  <si>
    <t>Colruyt Nv</t>
  </si>
  <si>
    <t>Glenn Van Thuyne, km 02-06/2021</t>
  </si>
  <si>
    <t>Sociaal secretariaat</t>
  </si>
  <si>
    <t>SD Worx Sociaal Secretariaat VZW, 01/2021</t>
  </si>
  <si>
    <t>SD Worx Sociaal Secretariaat VZW, 02/2021</t>
  </si>
  <si>
    <t>SD Worx Sociaal Secretariaat VZW, 03/2021</t>
  </si>
  <si>
    <t>SD Worx Sociaal Secretariaat VZW, 04/2021</t>
  </si>
  <si>
    <t>SD Worx Sociaal Secretariaat VZW, 05/2021</t>
  </si>
  <si>
    <t>SD Worx Sociaal Secretariaat VZW, 06/2021</t>
  </si>
  <si>
    <t>SD Worx Sociaal Secretariaat VZW, 07/2021</t>
  </si>
  <si>
    <t>123 Inkt Bv</t>
  </si>
  <si>
    <t>Kwarto Nv</t>
  </si>
  <si>
    <t>Action Belgium BV</t>
  </si>
  <si>
    <t>Bpost Nv</t>
  </si>
  <si>
    <t>Kwarto NV</t>
  </si>
  <si>
    <t>Krëfel NV</t>
  </si>
  <si>
    <t>Codima BV</t>
  </si>
  <si>
    <t>Arena NV, LO - BA 2021</t>
  </si>
  <si>
    <t>Sport Vlaanderen, 04-06/2021</t>
  </si>
  <si>
    <t>Bijdrage nationale koepel</t>
  </si>
  <si>
    <t>Koninklijk Belgisch Gewichtheffers Verbond, bijdragen 2021</t>
  </si>
  <si>
    <t>Bijdrage Vlaamse Sportfederatie</t>
  </si>
  <si>
    <t>Vlaamse Sportfederatie Vzw, lidmaatschap 2021</t>
  </si>
  <si>
    <t>Administratiekosten</t>
  </si>
  <si>
    <t>Vlaams Sporttribunaal vzw, lidmaatschap 2021</t>
  </si>
  <si>
    <t>VSDC vzw, lidgeld</t>
  </si>
  <si>
    <t>CSPR</t>
  </si>
  <si>
    <t>CFAK/21000014 01/01/2022-28/02/2022 - VSDC vzw</t>
  </si>
  <si>
    <t>Ikea Belgium Nv</t>
  </si>
  <si>
    <t>Meubelgalerijen Gaverzicht Nv</t>
  </si>
  <si>
    <t>Codima BV, 2x asus</t>
  </si>
  <si>
    <t>diverse kosten/opbrengsten</t>
  </si>
  <si>
    <t>Belgisch Staatsblad, publicatie 02/03</t>
  </si>
  <si>
    <t>Financiële kosten</t>
  </si>
  <si>
    <t>Kosten ivm buitenlandse overschrijvingen</t>
  </si>
  <si>
    <t>niet-toewijsbare aankopen sport-, technisch en did</t>
  </si>
  <si>
    <t>Praxisdienst, weegschaal</t>
  </si>
  <si>
    <t>Lidgelden</t>
  </si>
  <si>
    <t>Sportmedische Studio Olympia BV</t>
  </si>
  <si>
    <t>Powermove</t>
  </si>
  <si>
    <t>Use BV, Area21</t>
  </si>
  <si>
    <t>Use BV, Crossfit Super7 Leuven</t>
  </si>
  <si>
    <t>Maarten Terryn</t>
  </si>
  <si>
    <t>Physical Power Club Merchtem</t>
  </si>
  <si>
    <t>Uplifting Bv</t>
  </si>
  <si>
    <t>Krachtsport Waregem</t>
  </si>
  <si>
    <t>3-2-1-fit BV</t>
  </si>
  <si>
    <t>Steven Monsieur</t>
  </si>
  <si>
    <t>Sjoerd Vanderluyden</t>
  </si>
  <si>
    <t>Roger Van de Velde</t>
  </si>
  <si>
    <t>Human Nature Sports BV</t>
  </si>
  <si>
    <t>Raf Bensch</t>
  </si>
  <si>
    <t>Primer Academy</t>
  </si>
  <si>
    <t>Crossfit Lokeren bv</t>
  </si>
  <si>
    <t>Super 7 BV</t>
  </si>
  <si>
    <t>Use BV, area 21</t>
  </si>
  <si>
    <t>Olympic Aalst vzw</t>
  </si>
  <si>
    <t>Olympic Achilles</t>
  </si>
  <si>
    <t>Kambiz Afshar</t>
  </si>
  <si>
    <t>Demoen, Dries</t>
  </si>
  <si>
    <t>Bv Strive</t>
  </si>
  <si>
    <t>Subsidies Sport Vlaanderen</t>
  </si>
  <si>
    <t>04/02 - BASISVS 2021</t>
  </si>
  <si>
    <t>European Powerlifting Federation, 7 to 13 July 2021 Pilsen, CZE</t>
  </si>
  <si>
    <t>Inschrijvingen</t>
  </si>
  <si>
    <t>Brussels Weightlifting School</t>
  </si>
  <si>
    <t>Sport Vlaanderen / VTS</t>
  </si>
  <si>
    <t>CONCAT</t>
  </si>
  <si>
    <t>010109</t>
  </si>
  <si>
    <t>010205</t>
  </si>
  <si>
    <t>040202</t>
  </si>
  <si>
    <t>10210103</t>
  </si>
  <si>
    <t>10710106</t>
  </si>
  <si>
    <t>10710107</t>
  </si>
  <si>
    <t>10710108</t>
  </si>
  <si>
    <t>10710109</t>
  </si>
  <si>
    <t>090107</t>
  </si>
  <si>
    <t>090108</t>
  </si>
  <si>
    <t>090109</t>
  </si>
  <si>
    <t>090110</t>
  </si>
  <si>
    <t>090111</t>
  </si>
  <si>
    <t>10110207</t>
  </si>
  <si>
    <t>10110108</t>
  </si>
  <si>
    <t>S1D1A9</t>
  </si>
  <si>
    <t>S1D2A5</t>
  </si>
  <si>
    <t>S9D1A7</t>
  </si>
  <si>
    <t>S9D1A8</t>
  </si>
  <si>
    <t>S9D1A9</t>
  </si>
  <si>
    <t>S9D1A10</t>
  </si>
  <si>
    <t>S9D1A11</t>
  </si>
  <si>
    <t>S11D4A1</t>
  </si>
  <si>
    <t>S11D4A2</t>
  </si>
  <si>
    <t>S11D4A3</t>
  </si>
  <si>
    <t>S11D4A4</t>
  </si>
  <si>
    <t>S11D4A5</t>
  </si>
  <si>
    <t>S11D4A6</t>
  </si>
  <si>
    <t>S11D4A7</t>
  </si>
  <si>
    <t>S11D4A8</t>
  </si>
  <si>
    <t>S11D4A9</t>
  </si>
  <si>
    <t>S11D4A10</t>
  </si>
  <si>
    <t>S11D4A11</t>
  </si>
  <si>
    <t>S11D4A12</t>
  </si>
  <si>
    <t>S11D5A1</t>
  </si>
  <si>
    <t>S11D6A1</t>
  </si>
  <si>
    <t>S11D7A1</t>
  </si>
  <si>
    <t>S11D5A2</t>
  </si>
  <si>
    <t>S11D5A3</t>
  </si>
  <si>
    <t>S11D5A4</t>
  </si>
  <si>
    <t>S11D5A5</t>
  </si>
  <si>
    <t>S11D5A6</t>
  </si>
  <si>
    <t>S11D5A7</t>
  </si>
  <si>
    <t>S11D6A2</t>
  </si>
  <si>
    <t>S11D6A3</t>
  </si>
  <si>
    <t>S11D6A4</t>
  </si>
  <si>
    <t>S11D6A5</t>
  </si>
  <si>
    <t>S11D6A6</t>
  </si>
  <si>
    <t>S11D6A7</t>
  </si>
  <si>
    <t>S11D6A8</t>
  </si>
  <si>
    <t>S11D6A9</t>
  </si>
  <si>
    <t>S11D6A10</t>
  </si>
  <si>
    <t>S11D6A11</t>
  </si>
  <si>
    <t>S11D6A12</t>
  </si>
  <si>
    <t>S11D6A13</t>
  </si>
  <si>
    <t>S11D6A14</t>
  </si>
  <si>
    <t>S11D6A15</t>
  </si>
  <si>
    <t>S11D6A16</t>
  </si>
  <si>
    <t>S11D7A2</t>
  </si>
  <si>
    <t>S11D7A3</t>
  </si>
  <si>
    <t>S11D7A4</t>
  </si>
  <si>
    <t>S11D7A5</t>
  </si>
  <si>
    <t>S11D7A6</t>
  </si>
  <si>
    <t>S11D7A7</t>
  </si>
  <si>
    <t>S11D7A8</t>
  </si>
  <si>
    <t>S11D7A9</t>
  </si>
  <si>
    <t>S11D7A10</t>
  </si>
  <si>
    <t>S11D7A11</t>
  </si>
  <si>
    <t>S11D7A12</t>
  </si>
  <si>
    <t>110401</t>
  </si>
  <si>
    <t>S11D3A3</t>
  </si>
  <si>
    <t>110402</t>
  </si>
  <si>
    <t>110403</t>
  </si>
  <si>
    <t>110405</t>
  </si>
  <si>
    <t>110406</t>
  </si>
  <si>
    <t>110407</t>
  </si>
  <si>
    <t>110404</t>
  </si>
  <si>
    <t>110408</t>
  </si>
  <si>
    <t>110409</t>
  </si>
  <si>
    <t>110410</t>
  </si>
  <si>
    <t>110411</t>
  </si>
  <si>
    <t>110412</t>
  </si>
  <si>
    <t>110501</t>
  </si>
  <si>
    <t>110502</t>
  </si>
  <si>
    <t>110503</t>
  </si>
  <si>
    <t>110504</t>
  </si>
  <si>
    <t>110505</t>
  </si>
  <si>
    <t>110506</t>
  </si>
  <si>
    <t>110507</t>
  </si>
  <si>
    <t>110601</t>
  </si>
  <si>
    <t>110602</t>
  </si>
  <si>
    <t>110603</t>
  </si>
  <si>
    <t>110604</t>
  </si>
  <si>
    <t>110605</t>
  </si>
  <si>
    <t>110606</t>
  </si>
  <si>
    <t>110607</t>
  </si>
  <si>
    <t>110608</t>
  </si>
  <si>
    <t>110609</t>
  </si>
  <si>
    <t>110610</t>
  </si>
  <si>
    <t>110611</t>
  </si>
  <si>
    <t>110612</t>
  </si>
  <si>
    <t>110613</t>
  </si>
  <si>
    <t>110614</t>
  </si>
  <si>
    <t>110615</t>
  </si>
  <si>
    <t>110616</t>
  </si>
  <si>
    <t>110701</t>
  </si>
  <si>
    <t>110702</t>
  </si>
  <si>
    <t>110703</t>
  </si>
  <si>
    <t>110704</t>
  </si>
  <si>
    <t>110705</t>
  </si>
  <si>
    <t>110706</t>
  </si>
  <si>
    <t>110707</t>
  </si>
  <si>
    <t>110708</t>
  </si>
  <si>
    <t>110709</t>
  </si>
  <si>
    <t>110710</t>
  </si>
  <si>
    <t>110711</t>
  </si>
  <si>
    <t>110712</t>
  </si>
  <si>
    <t>999</t>
  </si>
  <si>
    <t>analytisch leeg</t>
  </si>
  <si>
    <t>D7IT106</t>
  </si>
  <si>
    <t>D7IT107</t>
  </si>
  <si>
    <t>D7IT108</t>
  </si>
  <si>
    <t>D7IT109</t>
  </si>
  <si>
    <t>DM008</t>
  </si>
  <si>
    <t>IT999</t>
  </si>
  <si>
    <t>D8IT999</t>
  </si>
  <si>
    <t>Totaal 999</t>
  </si>
  <si>
    <t>Totaal 10103</t>
  </si>
  <si>
    <t>Totaal 10105</t>
  </si>
  <si>
    <t>Totaal 10201</t>
  </si>
  <si>
    <t>Totaal 10304</t>
  </si>
  <si>
    <t>Totaal 10305</t>
  </si>
  <si>
    <t>Totaal 10402</t>
  </si>
  <si>
    <t>Totaal 20501</t>
  </si>
  <si>
    <t>Totaal 40101</t>
  </si>
  <si>
    <t>Totaal 50401</t>
  </si>
  <si>
    <t>Totaal 90101</t>
  </si>
  <si>
    <t>Totaal 90103</t>
  </si>
  <si>
    <t>Totaal 90203</t>
  </si>
  <si>
    <t>Totaal 100102</t>
  </si>
  <si>
    <t>Totaal 100103</t>
  </si>
  <si>
    <t>Totaal 10110101</t>
  </si>
  <si>
    <t>Totaal 10110102</t>
  </si>
  <si>
    <t>Totaal 10110103</t>
  </si>
  <si>
    <t>Totaal 10110105</t>
  </si>
  <si>
    <t>Totaal 10110106</t>
  </si>
  <si>
    <t>Totaal 10110201</t>
  </si>
  <si>
    <t>Totaal 10110202</t>
  </si>
  <si>
    <t>Totaal 10110203</t>
  </si>
  <si>
    <t>Totaal 10110205</t>
  </si>
  <si>
    <t>Totaal 10210101</t>
  </si>
  <si>
    <t>Totaal 10310101</t>
  </si>
  <si>
    <t>Totaal 10410101</t>
  </si>
  <si>
    <t>Totaal 10410102</t>
  </si>
  <si>
    <t>Totaal 10410103</t>
  </si>
  <si>
    <t>Totaal 10510101</t>
  </si>
  <si>
    <t>Totaal 10510102</t>
  </si>
  <si>
    <t>Totaal 10510103</t>
  </si>
  <si>
    <t>Totaal 10710101</t>
  </si>
  <si>
    <t>Totaal 10710102</t>
  </si>
  <si>
    <t>Totaal 10710105</t>
  </si>
  <si>
    <t>Eindtotaal</t>
  </si>
  <si>
    <t>Handleiding nieuwe gegevens inladen:</t>
  </si>
  <si>
    <t>Ga naar tabblad Geg_Bkhd</t>
  </si>
  <si>
    <t>klik via gegevens op subtotaal</t>
  </si>
  <si>
    <t>klik op alles verwijderen</t>
  </si>
  <si>
    <t>maak op tabblad Geg_Bkhd: de kolom B tem O leeg, laat de titels staan</t>
  </si>
  <si>
    <t>Kleef de data van de boekhouder in kolom B tem O</t>
  </si>
  <si>
    <t xml:space="preserve">Sorteer de data opopend op kolom A </t>
  </si>
  <si>
    <t>Voeg via gegevens subtotaal terug in, met de parameters zoals hierboven weergegeven. (selecteer de data volledig)</t>
  </si>
  <si>
    <t xml:space="preserve">de cijfers worden in Luik 2 automatisch ingevuld. </t>
  </si>
  <si>
    <t xml:space="preserve">Controleer het totaal van debit en kredit met dit uit de lijst van de boekhouder. </t>
  </si>
  <si>
    <t>Aandachtspunt:</t>
  </si>
  <si>
    <t xml:space="preserve">Bij gebruik van nieuwe analytische codes in de boekhouding, moeten deze ook altijd in Luik 2 toegevoegd worden. </t>
  </si>
  <si>
    <t xml:space="preserve">Let goed op om geen formules te wijzigen. </t>
  </si>
  <si>
    <t>D1IT207</t>
  </si>
  <si>
    <t>D1IT108</t>
  </si>
  <si>
    <t>LDSA: Krachtsport voor iederen in al zijn vormen: PowerX</t>
  </si>
  <si>
    <t>LDSA: organisatie van de PowerX Beach Challenge</t>
  </si>
  <si>
    <t>LDSA: organisatie van de PowerX Urban Challenge</t>
  </si>
  <si>
    <t>Kosten (insch, verpl, transport, …) Internationale wedstrijden</t>
  </si>
  <si>
    <t>D4IT104</t>
  </si>
  <si>
    <t>10410104</t>
  </si>
  <si>
    <t>D1IT109</t>
  </si>
  <si>
    <t>10110109</t>
  </si>
  <si>
    <t>OP Annelien Vandenabeele</t>
  </si>
  <si>
    <t>vergoeding Belofte coach + talent coaches (1VTE)</t>
  </si>
  <si>
    <t xml:space="preserve">huur accommodatie bijscholingen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</si>
</sst>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&quot;€&quot;\ #,##0.00"/>
    <numFmt numFmtId="165" formatCode="\A0000"/>
    <numFmt numFmtId="166" formatCode="&quot;€&quot;\ #,##0.000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6FB7"/>
        <bgColor indexed="64"/>
      </patternFill>
    </fill>
    <fill>
      <patternFill patternType="solid">
        <fgColor rgb="FF39B4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1" fillId="9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9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0" fillId="0" borderId="10" xfId="0" applyBorder="1"/>
    <xf numFmtId="0" fontId="1" fillId="0" borderId="12" xfId="0" applyFont="1" applyFill="1" applyBorder="1" applyAlignment="1">
      <alignment vertical="top" wrapText="1"/>
    </xf>
    <xf numFmtId="0" fontId="0" fillId="0" borderId="4" xfId="0" applyBorder="1"/>
    <xf numFmtId="0" fontId="0" fillId="0" borderId="13" xfId="0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12" borderId="6" xfId="0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0" fontId="1" fillId="12" borderId="1" xfId="0" applyFont="1" applyFill="1" applyBorder="1" applyAlignment="1">
      <alignment vertical="top" wrapText="1"/>
    </xf>
    <xf numFmtId="0" fontId="0" fillId="12" borderId="1" xfId="0" applyFill="1" applyBorder="1"/>
    <xf numFmtId="0" fontId="0" fillId="12" borderId="8" xfId="0" applyFill="1" applyBorder="1"/>
    <xf numFmtId="0" fontId="0" fillId="12" borderId="0" xfId="0" applyFill="1"/>
    <xf numFmtId="0" fontId="0" fillId="12" borderId="1" xfId="0" applyFill="1" applyBorder="1" applyAlignment="1">
      <alignment horizontal="left"/>
    </xf>
    <xf numFmtId="0" fontId="1" fillId="9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5" fontId="1" fillId="9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" fontId="0" fillId="0" borderId="0" xfId="0" applyNumberFormat="1"/>
    <xf numFmtId="14" fontId="0" fillId="0" borderId="0" xfId="0" applyNumberFormat="1"/>
    <xf numFmtId="0" fontId="12" fillId="0" borderId="0" xfId="0" applyFont="1"/>
    <xf numFmtId="0" fontId="12" fillId="10" borderId="0" xfId="0" applyFont="1" applyFill="1"/>
    <xf numFmtId="0" fontId="0" fillId="10" borderId="0" xfId="0" applyFill="1"/>
    <xf numFmtId="0" fontId="1" fillId="13" borderId="7" xfId="0" applyFont="1" applyFill="1" applyBorder="1" applyAlignment="1">
      <alignment vertical="top" wrapText="1"/>
    </xf>
    <xf numFmtId="0" fontId="1" fillId="13" borderId="1" xfId="0" applyFont="1" applyFill="1" applyBorder="1" applyAlignment="1">
      <alignment vertical="top" wrapText="1"/>
    </xf>
    <xf numFmtId="0" fontId="1" fillId="13" borderId="7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center" vertical="top" wrapText="1"/>
    </xf>
    <xf numFmtId="0" fontId="13" fillId="10" borderId="0" xfId="0" applyFont="1" applyFill="1"/>
    <xf numFmtId="0" fontId="13" fillId="0" borderId="0" xfId="0" applyFont="1"/>
    <xf numFmtId="0" fontId="14" fillId="10" borderId="0" xfId="0" applyFont="1" applyFill="1"/>
    <xf numFmtId="0" fontId="14" fillId="7" borderId="1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center" vertical="top" wrapText="1"/>
    </xf>
    <xf numFmtId="0" fontId="14" fillId="0" borderId="0" xfId="0" applyFont="1"/>
    <xf numFmtId="0" fontId="14" fillId="11" borderId="1" xfId="0" applyFont="1" applyFill="1" applyBorder="1" applyAlignment="1">
      <alignment vertical="top" wrapText="1"/>
    </xf>
    <xf numFmtId="165" fontId="14" fillId="11" borderId="1" xfId="0" applyNumberFormat="1" applyFont="1" applyFill="1" applyBorder="1" applyAlignment="1">
      <alignment horizontal="left" vertical="top" wrapText="1"/>
    </xf>
    <xf numFmtId="165" fontId="14" fillId="11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horizontal="left" vertical="top" wrapText="1"/>
    </xf>
    <xf numFmtId="165" fontId="14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1" fillId="7" borderId="1" xfId="0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1" fillId="9" borderId="1" xfId="0" applyNumberFormat="1" applyFont="1" applyFill="1" applyBorder="1" applyAlignment="1">
      <alignment horizontal="right" vertical="center" wrapText="1"/>
    </xf>
    <xf numFmtId="164" fontId="14" fillId="8" borderId="1" xfId="0" applyNumberFormat="1" applyFont="1" applyFill="1" applyBorder="1" applyAlignment="1">
      <alignment horizontal="right" vertical="center" wrapText="1"/>
    </xf>
    <xf numFmtId="44" fontId="14" fillId="11" borderId="1" xfId="0" applyNumberFormat="1" applyFont="1" applyFill="1" applyBorder="1" applyAlignment="1">
      <alignment horizontal="right" vertical="center" wrapText="1"/>
    </xf>
    <xf numFmtId="164" fontId="14" fillId="11" borderId="1" xfId="0" applyNumberFormat="1" applyFont="1" applyFill="1" applyBorder="1" applyAlignment="1">
      <alignment horizontal="right" vertical="center" wrapText="1"/>
    </xf>
    <xf numFmtId="164" fontId="14" fillId="7" borderId="2" xfId="0" applyNumberFormat="1" applyFont="1" applyFill="1" applyBorder="1" applyAlignment="1">
      <alignment horizontal="right" vertical="center" wrapText="1"/>
    </xf>
    <xf numFmtId="44" fontId="1" fillId="6" borderId="1" xfId="0" applyNumberFormat="1" applyFont="1" applyFill="1" applyBorder="1" applyAlignment="1">
      <alignment horizontal="right" vertical="center" wrapText="1"/>
    </xf>
    <xf numFmtId="164" fontId="1" fillId="13" borderId="1" xfId="0" applyNumberFormat="1" applyFon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right" vertical="center" wrapText="1"/>
    </xf>
    <xf numFmtId="164" fontId="1" fillId="6" borderId="1" xfId="0" applyNumberFormat="1" applyFont="1" applyFill="1" applyBorder="1" applyAlignment="1">
      <alignment horizontal="right" vertical="center" wrapText="1"/>
    </xf>
    <xf numFmtId="164" fontId="1" fillId="6" borderId="7" xfId="0" applyNumberFormat="1" applyFont="1" applyFill="1" applyBorder="1" applyAlignment="1">
      <alignment horizontal="righ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14" fillId="2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vertical="center" wrapText="1"/>
    </xf>
    <xf numFmtId="164" fontId="14" fillId="8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6" fillId="10" borderId="2" xfId="0" applyNumberFormat="1" applyFont="1" applyFill="1" applyBorder="1" applyAlignment="1">
      <alignment vertical="center" wrapText="1"/>
    </xf>
    <xf numFmtId="164" fontId="6" fillId="1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left" vertical="center" wrapText="1"/>
    </xf>
    <xf numFmtId="44" fontId="14" fillId="11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14" fillId="7" borderId="2" xfId="0" applyNumberFormat="1" applyFont="1" applyFill="1" applyBorder="1" applyAlignment="1">
      <alignment vertical="center" wrapText="1"/>
    </xf>
    <xf numFmtId="44" fontId="1" fillId="6" borderId="1" xfId="0" applyNumberFormat="1" applyFont="1" applyFill="1" applyBorder="1" applyAlignment="1">
      <alignment vertical="center" wrapText="1"/>
    </xf>
    <xf numFmtId="44" fontId="1" fillId="13" borderId="7" xfId="0" applyNumberFormat="1" applyFont="1" applyFill="1" applyBorder="1" applyAlignment="1">
      <alignment vertical="center" wrapText="1"/>
    </xf>
    <xf numFmtId="44" fontId="1" fillId="13" borderId="1" xfId="0" applyNumberFormat="1" applyFont="1" applyFill="1" applyBorder="1" applyAlignment="1">
      <alignment vertical="center" wrapText="1"/>
    </xf>
    <xf numFmtId="44" fontId="9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44" fontId="9" fillId="0" borderId="0" xfId="0" applyNumberFormat="1" applyFont="1" applyAlignment="1">
      <alignment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6" fillId="12" borderId="2" xfId="0" applyNumberFormat="1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vertical="center" wrapText="1"/>
    </xf>
    <xf numFmtId="164" fontId="1" fillId="13" borderId="1" xfId="0" applyNumberFormat="1" applyFont="1" applyFill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 wrapText="1"/>
    </xf>
    <xf numFmtId="164" fontId="6" fillId="7" borderId="2" xfId="0" applyNumberFormat="1" applyFont="1" applyFill="1" applyBorder="1" applyAlignment="1">
      <alignment vertical="center" wrapText="1"/>
    </xf>
    <xf numFmtId="164" fontId="6" fillId="7" borderId="5" xfId="0" applyNumberFormat="1" applyFont="1" applyFill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164" fontId="6" fillId="10" borderId="15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6" fillId="7" borderId="16" xfId="0" applyNumberFormat="1" applyFont="1" applyFill="1" applyBorder="1" applyAlignment="1">
      <alignment vertical="center" wrapText="1"/>
    </xf>
    <xf numFmtId="164" fontId="15" fillId="7" borderId="5" xfId="0" applyNumberFormat="1" applyFont="1" applyFill="1" applyBorder="1" applyAlignment="1">
      <alignment horizontal="right" vertical="center" wrapText="1"/>
    </xf>
    <xf numFmtId="0" fontId="16" fillId="0" borderId="0" xfId="0" applyFont="1"/>
    <xf numFmtId="164" fontId="6" fillId="0" borderId="4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49" fontId="0" fillId="10" borderId="0" xfId="0" applyNumberFormat="1" applyFill="1"/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6" fillId="0" borderId="4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5" fontId="1" fillId="9" borderId="1" xfId="0" applyNumberFormat="1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5" fontId="14" fillId="2" borderId="1" xfId="0" applyNumberFormat="1" applyFont="1" applyFill="1" applyBorder="1" applyAlignment="1">
      <alignment vertical="center" wrapText="1"/>
    </xf>
    <xf numFmtId="165" fontId="0" fillId="3" borderId="1" xfId="0" applyNumberFormat="1" applyFill="1" applyBorder="1" applyAlignment="1">
      <alignment vertical="center" wrapText="1"/>
    </xf>
    <xf numFmtId="165" fontId="1" fillId="0" borderId="7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left" vertical="center" wrapText="1"/>
    </xf>
    <xf numFmtId="165" fontId="0" fillId="3" borderId="1" xfId="0" applyNumberForma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vertical="center" wrapText="1"/>
    </xf>
    <xf numFmtId="165" fontId="14" fillId="11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165" fontId="14" fillId="7" borderId="1" xfId="0" applyNumberFormat="1" applyFont="1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13" borderId="14" xfId="0" applyFill="1" applyBorder="1" applyAlignment="1">
      <alignment vertical="center" wrapText="1"/>
    </xf>
    <xf numFmtId="0" fontId="1" fillId="13" borderId="7" xfId="0" applyFont="1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/>
    </xf>
    <xf numFmtId="0" fontId="1" fillId="0" borderId="1" xfId="0" quotePrefix="1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49" fontId="14" fillId="7" borderId="1" xfId="0" applyNumberFormat="1" applyFont="1" applyFill="1" applyBorder="1" applyAlignment="1">
      <alignment vertical="center" wrapText="1"/>
    </xf>
    <xf numFmtId="49" fontId="1" fillId="5" borderId="7" xfId="0" applyNumberFormat="1" applyFont="1" applyFill="1" applyBorder="1" applyAlignment="1">
      <alignment vertical="center" wrapText="1"/>
    </xf>
    <xf numFmtId="49" fontId="11" fillId="5" borderId="7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11" fillId="7" borderId="1" xfId="0" applyNumberFormat="1" applyFont="1" applyFill="1" applyBorder="1" applyAlignment="1">
      <alignment vertical="center"/>
    </xf>
    <xf numFmtId="164" fontId="17" fillId="12" borderId="2" xfId="0" applyNumberFormat="1" applyFont="1" applyFill="1" applyBorder="1" applyAlignment="1">
      <alignment vertical="center" wrapText="1"/>
    </xf>
    <xf numFmtId="164" fontId="6" fillId="10" borderId="5" xfId="0" applyNumberFormat="1" applyFont="1" applyFill="1" applyBorder="1" applyAlignment="1">
      <alignment vertical="center" wrapText="1"/>
    </xf>
    <xf numFmtId="164" fontId="17" fillId="0" borderId="6" xfId="0" applyNumberFormat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</cellXfs>
  <cellStyles count="1">
    <cellStyle name="Standaard" xfId="0" builtinId="0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26</xdr:col>
      <xdr:colOff>325715</xdr:colOff>
      <xdr:row>14</xdr:row>
      <xdr:rowOff>131203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C1F91C2-C97B-4F2D-ABE0-CBAC9EB9A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23900"/>
          <a:ext cx="15561905" cy="194476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6</xdr:col>
      <xdr:colOff>285333</xdr:colOff>
      <xdr:row>34</xdr:row>
      <xdr:rowOff>132926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FE82BE8-0FCD-4C5A-8C9A-3C6F88311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895600"/>
          <a:ext cx="3337143" cy="339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A7A7-3F91-44DF-874F-028AFFC2978A}">
  <dimension ref="A1:AG281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sqref="A1:AF277"/>
    </sheetView>
  </sheetViews>
  <sheetFormatPr defaultRowHeight="14.4" x14ac:dyDescent="0.3"/>
  <cols>
    <col min="1" max="1" width="9.33203125" style="81" customWidth="1"/>
    <col min="4" max="4" width="9.88671875" customWidth="1"/>
    <col min="5" max="5" width="51.44140625" customWidth="1"/>
    <col min="6" max="6" width="24.44140625" customWidth="1"/>
    <col min="7" max="10" width="8.88671875" style="75" customWidth="1"/>
    <col min="11" max="14" width="8.88671875" customWidth="1"/>
    <col min="15" max="15" width="11.88671875" customWidth="1"/>
    <col min="16" max="16" width="10.109375" customWidth="1"/>
    <col min="17" max="17" width="17.109375" style="141" bestFit="1" customWidth="1"/>
    <col min="18" max="18" width="16.109375" style="141" bestFit="1" customWidth="1"/>
    <col min="19" max="19" width="15.77734375" style="141" bestFit="1" customWidth="1"/>
    <col min="20" max="20" width="16.109375" style="141" bestFit="1" customWidth="1"/>
    <col min="21" max="21" width="15.77734375" style="141" bestFit="1" customWidth="1"/>
    <col min="22" max="22" width="16.109375" style="141" bestFit="1" customWidth="1"/>
    <col min="23" max="23" width="15.77734375" style="141" bestFit="1" customWidth="1"/>
    <col min="24" max="24" width="16.109375" style="141" bestFit="1" customWidth="1"/>
    <col min="25" max="25" width="14.44140625" style="130" bestFit="1" customWidth="1"/>
    <col min="26" max="26" width="16.109375" style="130" bestFit="1" customWidth="1"/>
    <col min="27" max="32" width="8.88671875" style="141" customWidth="1"/>
  </cols>
  <sheetData>
    <row r="1" spans="1:32" ht="24" thickBot="1" x14ac:dyDescent="0.35">
      <c r="A1" s="81" t="s">
        <v>830</v>
      </c>
      <c r="B1" s="255" t="s">
        <v>0</v>
      </c>
      <c r="C1" s="256"/>
      <c r="D1" s="256"/>
      <c r="E1" s="256"/>
      <c r="F1" s="257"/>
      <c r="G1" s="260" t="s">
        <v>1</v>
      </c>
      <c r="H1" s="261"/>
      <c r="I1" s="261"/>
      <c r="J1" s="262"/>
      <c r="K1" s="258" t="s">
        <v>2</v>
      </c>
      <c r="L1" s="258"/>
      <c r="M1" s="258"/>
      <c r="N1" s="258"/>
      <c r="O1" s="13"/>
      <c r="P1" s="3"/>
      <c r="Q1" s="259" t="s">
        <v>3</v>
      </c>
      <c r="R1" s="259"/>
      <c r="S1" s="259"/>
      <c r="T1" s="259"/>
      <c r="U1" s="259"/>
      <c r="V1" s="259"/>
      <c r="W1" s="259"/>
      <c r="X1" s="259"/>
      <c r="Y1" s="254" t="s">
        <v>605</v>
      </c>
      <c r="Z1" s="254"/>
      <c r="AA1" s="254"/>
      <c r="AB1" s="254"/>
      <c r="AC1" s="254"/>
      <c r="AD1" s="254"/>
      <c r="AE1" s="254"/>
      <c r="AF1" s="254"/>
    </row>
    <row r="2" spans="1:32" ht="43.8" thickBot="1" x14ac:dyDescent="0.35">
      <c r="B2" s="2" t="s">
        <v>116</v>
      </c>
      <c r="C2" s="2" t="s">
        <v>117</v>
      </c>
      <c r="D2" s="2" t="s">
        <v>118</v>
      </c>
      <c r="E2" s="2" t="s">
        <v>4</v>
      </c>
      <c r="F2" s="2" t="s">
        <v>5</v>
      </c>
      <c r="G2" s="3">
        <v>2021</v>
      </c>
      <c r="H2" s="3">
        <v>2022</v>
      </c>
      <c r="I2" s="3">
        <v>2023</v>
      </c>
      <c r="J2" s="3">
        <v>2024</v>
      </c>
      <c r="K2" s="3">
        <v>2021</v>
      </c>
      <c r="L2" s="3">
        <v>2022</v>
      </c>
      <c r="M2" s="3">
        <v>2023</v>
      </c>
      <c r="N2" s="3">
        <v>2024</v>
      </c>
      <c r="O2" s="3" t="s">
        <v>6</v>
      </c>
      <c r="P2" s="3" t="s">
        <v>7</v>
      </c>
      <c r="Q2" s="113" t="s">
        <v>8</v>
      </c>
      <c r="R2" s="114" t="s">
        <v>9</v>
      </c>
      <c r="S2" s="113" t="s">
        <v>10</v>
      </c>
      <c r="T2" s="114" t="s">
        <v>11</v>
      </c>
      <c r="U2" s="113" t="s">
        <v>12</v>
      </c>
      <c r="V2" s="114" t="s">
        <v>13</v>
      </c>
      <c r="W2" s="113" t="s">
        <v>14</v>
      </c>
      <c r="X2" s="114" t="s">
        <v>15</v>
      </c>
      <c r="Y2" s="113" t="s">
        <v>8</v>
      </c>
      <c r="Z2" s="114" t="s">
        <v>9</v>
      </c>
      <c r="AA2" s="113" t="s">
        <v>10</v>
      </c>
      <c r="AB2" s="114" t="s">
        <v>11</v>
      </c>
      <c r="AC2" s="113" t="s">
        <v>12</v>
      </c>
      <c r="AD2" s="114" t="s">
        <v>13</v>
      </c>
      <c r="AE2" s="113" t="s">
        <v>14</v>
      </c>
      <c r="AF2" s="114" t="s">
        <v>15</v>
      </c>
    </row>
    <row r="3" spans="1:32" s="91" customFormat="1" ht="39.6" customHeight="1" thickBot="1" x14ac:dyDescent="0.4">
      <c r="A3" s="88"/>
      <c r="B3" s="190" t="s">
        <v>16</v>
      </c>
      <c r="C3" s="190"/>
      <c r="D3" s="190"/>
      <c r="E3" s="95" t="s">
        <v>28</v>
      </c>
      <c r="F3" s="95"/>
      <c r="G3" s="101"/>
      <c r="H3" s="101"/>
      <c r="I3" s="101"/>
      <c r="J3" s="101"/>
      <c r="K3" s="95"/>
      <c r="L3" s="95"/>
      <c r="M3" s="95"/>
      <c r="N3" s="95"/>
      <c r="O3" s="95"/>
      <c r="P3" s="190"/>
      <c r="Q3" s="131">
        <f t="shared" ref="Q3:AF3" si="0">SUM(Q4+Q14+Q20+Q27+Q30+Q33)</f>
        <v>8600</v>
      </c>
      <c r="R3" s="131">
        <f t="shared" si="0"/>
        <v>0</v>
      </c>
      <c r="S3" s="131">
        <f t="shared" si="0"/>
        <v>8957</v>
      </c>
      <c r="T3" s="131">
        <f t="shared" si="0"/>
        <v>0</v>
      </c>
      <c r="U3" s="131">
        <f t="shared" si="0"/>
        <v>9216.14</v>
      </c>
      <c r="V3" s="131">
        <f t="shared" si="0"/>
        <v>0</v>
      </c>
      <c r="W3" s="131">
        <f t="shared" si="0"/>
        <v>9476.35</v>
      </c>
      <c r="X3" s="131">
        <f t="shared" si="0"/>
        <v>0</v>
      </c>
      <c r="Y3" s="115">
        <f t="shared" si="0"/>
        <v>1108.27</v>
      </c>
      <c r="Z3" s="115">
        <f t="shared" si="0"/>
        <v>0</v>
      </c>
      <c r="AA3" s="131">
        <f t="shared" si="0"/>
        <v>0</v>
      </c>
      <c r="AB3" s="131">
        <f t="shared" si="0"/>
        <v>0</v>
      </c>
      <c r="AC3" s="131">
        <f t="shared" si="0"/>
        <v>0</v>
      </c>
      <c r="AD3" s="131">
        <f t="shared" si="0"/>
        <v>0</v>
      </c>
      <c r="AE3" s="131">
        <f t="shared" si="0"/>
        <v>0</v>
      </c>
      <c r="AF3" s="131">
        <f t="shared" si="0"/>
        <v>0</v>
      </c>
    </row>
    <row r="4" spans="1:32" ht="28.8" customHeight="1" thickBot="1" x14ac:dyDescent="0.35">
      <c r="B4" s="186" t="s">
        <v>16</v>
      </c>
      <c r="C4" s="191" t="s">
        <v>17</v>
      </c>
      <c r="D4" s="192"/>
      <c r="E4" s="4" t="s">
        <v>59</v>
      </c>
      <c r="F4" s="22" t="s">
        <v>344</v>
      </c>
      <c r="G4" s="62"/>
      <c r="H4" s="62"/>
      <c r="I4" s="62"/>
      <c r="J4" s="62"/>
      <c r="K4" s="22"/>
      <c r="L4" s="22"/>
      <c r="M4" s="22"/>
      <c r="N4" s="22"/>
      <c r="O4" s="22"/>
      <c r="P4" s="192"/>
      <c r="Q4" s="132">
        <f t="shared" ref="Q4:AF4" si="1">SUM(Q5:Q13)</f>
        <v>250</v>
      </c>
      <c r="R4" s="132">
        <f t="shared" si="1"/>
        <v>0</v>
      </c>
      <c r="S4" s="132">
        <f t="shared" si="1"/>
        <v>1250</v>
      </c>
      <c r="T4" s="132">
        <f t="shared" si="1"/>
        <v>0</v>
      </c>
      <c r="U4" s="132">
        <f t="shared" si="1"/>
        <v>1300</v>
      </c>
      <c r="V4" s="132">
        <f t="shared" si="1"/>
        <v>0</v>
      </c>
      <c r="W4" s="132">
        <f t="shared" si="1"/>
        <v>1350</v>
      </c>
      <c r="X4" s="132">
        <f t="shared" si="1"/>
        <v>0</v>
      </c>
      <c r="Y4" s="116">
        <f t="shared" si="1"/>
        <v>165</v>
      </c>
      <c r="Z4" s="116">
        <f t="shared" si="1"/>
        <v>0</v>
      </c>
      <c r="AA4" s="132">
        <f t="shared" si="1"/>
        <v>0</v>
      </c>
      <c r="AB4" s="132">
        <f t="shared" si="1"/>
        <v>0</v>
      </c>
      <c r="AC4" s="132">
        <f t="shared" si="1"/>
        <v>0</v>
      </c>
      <c r="AD4" s="132">
        <f t="shared" si="1"/>
        <v>0</v>
      </c>
      <c r="AE4" s="132">
        <f t="shared" si="1"/>
        <v>0</v>
      </c>
      <c r="AF4" s="132">
        <f t="shared" si="1"/>
        <v>0</v>
      </c>
    </row>
    <row r="5" spans="1:32" ht="24.6" customHeight="1" thickBot="1" x14ac:dyDescent="0.35">
      <c r="A5" s="81" t="str">
        <f t="shared" ref="A5:A36" si="2">RIGHT(P5,5)</f>
        <v>10101</v>
      </c>
      <c r="B5" s="186" t="s">
        <v>16</v>
      </c>
      <c r="C5" s="193" t="s">
        <v>17</v>
      </c>
      <c r="D5" s="188" t="s">
        <v>119</v>
      </c>
      <c r="E5" s="7" t="s">
        <v>55</v>
      </c>
      <c r="F5" s="15"/>
      <c r="G5" s="63" t="s">
        <v>345</v>
      </c>
      <c r="H5" s="63" t="s">
        <v>345</v>
      </c>
      <c r="I5" s="63" t="s">
        <v>345</v>
      </c>
      <c r="J5" s="63" t="s">
        <v>345</v>
      </c>
      <c r="K5" s="8"/>
      <c r="L5" s="8"/>
      <c r="M5" s="8"/>
      <c r="N5" s="8"/>
      <c r="O5" s="8" t="s">
        <v>351</v>
      </c>
      <c r="P5" s="236" t="s">
        <v>410</v>
      </c>
      <c r="Q5" s="133"/>
      <c r="R5" s="134"/>
      <c r="S5" s="135"/>
      <c r="T5" s="134"/>
      <c r="U5" s="135"/>
      <c r="V5" s="134"/>
      <c r="W5" s="135"/>
      <c r="X5" s="134"/>
      <c r="Y5" s="117" t="str">
        <f>IFERROR(VLOOKUP(CONCATENATE("Totaal ",$A5), Geg_Bkhd!$A$1:$O$294, 13, FALSE), "€ 0,00")</f>
        <v>€ 0,00</v>
      </c>
      <c r="Z5" s="117" t="str">
        <f>IFERROR(VLOOKUP(CONCATENATE("Totaal ",$A5), Geg_Bkhd!$A$1:$O$294, 14, FALSE), "€ 0,00")</f>
        <v>€ 0,00</v>
      </c>
      <c r="AA5" s="135"/>
      <c r="AB5" s="134"/>
      <c r="AC5" s="135"/>
      <c r="AD5" s="134"/>
      <c r="AE5" s="135"/>
      <c r="AF5" s="134"/>
    </row>
    <row r="6" spans="1:32" ht="15" thickBot="1" x14ac:dyDescent="0.35">
      <c r="A6" s="81" t="str">
        <f t="shared" si="2"/>
        <v>10102</v>
      </c>
      <c r="B6" s="186" t="s">
        <v>16</v>
      </c>
      <c r="C6" s="193" t="s">
        <v>17</v>
      </c>
      <c r="D6" s="188" t="s">
        <v>120</v>
      </c>
      <c r="E6" s="8" t="s">
        <v>56</v>
      </c>
      <c r="F6" s="15"/>
      <c r="G6" s="63" t="s">
        <v>345</v>
      </c>
      <c r="H6" s="63" t="s">
        <v>345</v>
      </c>
      <c r="I6" s="63" t="s">
        <v>345</v>
      </c>
      <c r="J6" s="63" t="s">
        <v>345</v>
      </c>
      <c r="K6" s="8"/>
      <c r="L6" s="8"/>
      <c r="M6" s="8"/>
      <c r="N6" s="8"/>
      <c r="O6" s="40" t="s">
        <v>351</v>
      </c>
      <c r="P6" s="237" t="s">
        <v>411</v>
      </c>
      <c r="Q6" s="135"/>
      <c r="R6" s="134"/>
      <c r="S6" s="135"/>
      <c r="T6" s="134"/>
      <c r="U6" s="135"/>
      <c r="V6" s="134"/>
      <c r="W6" s="135"/>
      <c r="X6" s="134"/>
      <c r="Y6" s="117" t="str">
        <f>IFERROR(VLOOKUP(CONCATENATE("Totaal ",$A6), Geg_Bkhd!$A$1:$O$294, 13, FALSE), "€ 0,00")</f>
        <v>€ 0,00</v>
      </c>
      <c r="Z6" s="117" t="str">
        <f>IFERROR(VLOOKUP(CONCATENATE("Totaal ",$A6), Geg_Bkhd!$A$1:$O$294, 14, FALSE), "€ 0,00")</f>
        <v>€ 0,00</v>
      </c>
      <c r="AA6" s="135"/>
      <c r="AB6" s="134"/>
      <c r="AC6" s="135"/>
      <c r="AD6" s="134"/>
      <c r="AE6" s="135"/>
      <c r="AF6" s="134"/>
    </row>
    <row r="7" spans="1:32" ht="15" thickBot="1" x14ac:dyDescent="0.35">
      <c r="A7" s="81" t="str">
        <f t="shared" si="2"/>
        <v>10103</v>
      </c>
      <c r="B7" s="186" t="s">
        <v>16</v>
      </c>
      <c r="C7" s="193" t="s">
        <v>17</v>
      </c>
      <c r="D7" s="188" t="s">
        <v>121</v>
      </c>
      <c r="E7" s="8" t="s">
        <v>57</v>
      </c>
      <c r="F7" s="15"/>
      <c r="G7" s="63"/>
      <c r="H7" s="63" t="s">
        <v>345</v>
      </c>
      <c r="I7" s="63"/>
      <c r="J7" s="63" t="s">
        <v>345</v>
      </c>
      <c r="K7" s="8"/>
      <c r="L7" s="8"/>
      <c r="M7" s="8"/>
      <c r="N7" s="8"/>
      <c r="O7" s="40" t="s">
        <v>351</v>
      </c>
      <c r="P7" s="237" t="s">
        <v>412</v>
      </c>
      <c r="Q7" s="135"/>
      <c r="R7" s="134"/>
      <c r="S7" s="135"/>
      <c r="T7" s="134"/>
      <c r="U7" s="135"/>
      <c r="V7" s="134"/>
      <c r="W7" s="135"/>
      <c r="X7" s="134"/>
      <c r="Y7" s="117">
        <f>IFERROR(VLOOKUP(CONCATENATE("Totaal ",$A7), Geg_Bkhd!$A$1:$O$294, 13, FALSE), "€ 0,00")</f>
        <v>60</v>
      </c>
      <c r="Z7" s="117">
        <f>IFERROR(VLOOKUP(CONCATENATE("Totaal ",$A7), Geg_Bkhd!$A$1:$O$294, 14, FALSE), "€ 0,00")</f>
        <v>0</v>
      </c>
      <c r="AA7" s="135"/>
      <c r="AB7" s="134"/>
      <c r="AC7" s="135"/>
      <c r="AD7" s="134"/>
      <c r="AE7" s="135"/>
      <c r="AF7" s="134"/>
    </row>
    <row r="8" spans="1:32" s="1" customFormat="1" ht="15" thickBot="1" x14ac:dyDescent="0.35">
      <c r="A8" s="81" t="str">
        <f t="shared" si="2"/>
        <v>10104</v>
      </c>
      <c r="B8" s="186" t="s">
        <v>16</v>
      </c>
      <c r="C8" s="193" t="s">
        <v>17</v>
      </c>
      <c r="D8" s="188" t="s">
        <v>122</v>
      </c>
      <c r="E8" s="8" t="s">
        <v>58</v>
      </c>
      <c r="F8" s="15"/>
      <c r="G8" s="63"/>
      <c r="H8" s="63" t="s">
        <v>345</v>
      </c>
      <c r="I8" s="63"/>
      <c r="J8" s="63" t="s">
        <v>345</v>
      </c>
      <c r="K8" s="8"/>
      <c r="L8" s="8"/>
      <c r="M8" s="8"/>
      <c r="N8" s="8"/>
      <c r="O8" s="40" t="s">
        <v>351</v>
      </c>
      <c r="P8" s="237" t="s">
        <v>413</v>
      </c>
      <c r="Q8" s="135"/>
      <c r="R8" s="134"/>
      <c r="S8" s="135"/>
      <c r="T8" s="134"/>
      <c r="U8" s="135"/>
      <c r="V8" s="134"/>
      <c r="W8" s="135"/>
      <c r="X8" s="134"/>
      <c r="Y8" s="117" t="str">
        <f>IFERROR(VLOOKUP(CONCATENATE("Totaal ",$A8), Geg_Bkhd!$A$1:$O$294, 13, FALSE), "€ 0,00")</f>
        <v>€ 0,00</v>
      </c>
      <c r="Z8" s="117" t="str">
        <f>IFERROR(VLOOKUP(CONCATENATE("Totaal ",$A8), Geg_Bkhd!$A$1:$O$294, 14, FALSE), "€ 0,00")</f>
        <v>€ 0,00</v>
      </c>
      <c r="AA8" s="135"/>
      <c r="AB8" s="134"/>
      <c r="AC8" s="135"/>
      <c r="AD8" s="134"/>
      <c r="AE8" s="135"/>
      <c r="AF8" s="134"/>
    </row>
    <row r="9" spans="1:32" s="1" customFormat="1" ht="15" thickBot="1" x14ac:dyDescent="0.35">
      <c r="A9" s="81" t="str">
        <f t="shared" si="2"/>
        <v>10105</v>
      </c>
      <c r="B9" s="186" t="s">
        <v>16</v>
      </c>
      <c r="C9" s="193" t="s">
        <v>17</v>
      </c>
      <c r="D9" s="188" t="s">
        <v>123</v>
      </c>
      <c r="E9" s="8" t="s">
        <v>61</v>
      </c>
      <c r="F9" s="15"/>
      <c r="G9" s="63" t="s">
        <v>345</v>
      </c>
      <c r="H9" s="63"/>
      <c r="I9" s="63"/>
      <c r="J9" s="63"/>
      <c r="K9" s="8"/>
      <c r="L9" s="8"/>
      <c r="M9" s="8"/>
      <c r="N9" s="8"/>
      <c r="O9" s="40" t="s">
        <v>351</v>
      </c>
      <c r="P9" s="237" t="s">
        <v>414</v>
      </c>
      <c r="Q9" s="135">
        <v>250</v>
      </c>
      <c r="R9" s="134"/>
      <c r="S9" s="135"/>
      <c r="T9" s="134"/>
      <c r="U9" s="135"/>
      <c r="V9" s="134"/>
      <c r="W9" s="135"/>
      <c r="X9" s="134"/>
      <c r="Y9" s="117">
        <f>IFERROR(VLOOKUP(CONCATENATE("Totaal ",$A9), Geg_Bkhd!$A$1:$O$294, 13, FALSE), "€ 0,00")</f>
        <v>105</v>
      </c>
      <c r="Z9" s="117">
        <f>IFERROR(VLOOKUP(CONCATENATE("Totaal ",$A9), Geg_Bkhd!$A$1:$O$294, 14, FALSE), "€ 0,00")</f>
        <v>0</v>
      </c>
      <c r="AA9" s="135"/>
      <c r="AB9" s="134"/>
      <c r="AC9" s="135"/>
      <c r="AD9" s="134"/>
      <c r="AE9" s="135"/>
      <c r="AF9" s="134"/>
    </row>
    <row r="10" spans="1:32" s="1" customFormat="1" ht="15" thickBot="1" x14ac:dyDescent="0.35">
      <c r="A10" s="81" t="str">
        <f t="shared" si="2"/>
        <v>10106</v>
      </c>
      <c r="B10" s="186" t="s">
        <v>16</v>
      </c>
      <c r="C10" s="193" t="s">
        <v>17</v>
      </c>
      <c r="D10" s="188" t="s">
        <v>124</v>
      </c>
      <c r="E10" s="8" t="s">
        <v>60</v>
      </c>
      <c r="F10" s="15"/>
      <c r="G10" s="63" t="s">
        <v>345</v>
      </c>
      <c r="H10" s="63"/>
      <c r="I10" s="63"/>
      <c r="J10" s="63"/>
      <c r="K10" s="8"/>
      <c r="L10" s="8"/>
      <c r="M10" s="8"/>
      <c r="N10" s="8"/>
      <c r="O10" s="40" t="s">
        <v>351</v>
      </c>
      <c r="P10" s="237" t="s">
        <v>415</v>
      </c>
      <c r="Q10" s="135"/>
      <c r="R10" s="134"/>
      <c r="S10" s="135"/>
      <c r="T10" s="134"/>
      <c r="U10" s="135"/>
      <c r="V10" s="134"/>
      <c r="W10" s="135"/>
      <c r="X10" s="134"/>
      <c r="Y10" s="117" t="str">
        <f>IFERROR(VLOOKUP(CONCATENATE("Totaal ",$A10), Geg_Bkhd!$A$1:$O$294, 13, FALSE), "€ 0,00")</f>
        <v>€ 0,00</v>
      </c>
      <c r="Z10" s="117" t="str">
        <f>IFERROR(VLOOKUP(CONCATENATE("Totaal ",$A10), Geg_Bkhd!$A$1:$O$294, 14, FALSE), "€ 0,00")</f>
        <v>€ 0,00</v>
      </c>
      <c r="AA10" s="135"/>
      <c r="AB10" s="134"/>
      <c r="AC10" s="135"/>
      <c r="AD10" s="134"/>
      <c r="AE10" s="135"/>
      <c r="AF10" s="134"/>
    </row>
    <row r="11" spans="1:32" s="1" customFormat="1" ht="15" thickBot="1" x14ac:dyDescent="0.35">
      <c r="A11" s="81" t="str">
        <f t="shared" si="2"/>
        <v>10107</v>
      </c>
      <c r="B11" s="186" t="s">
        <v>16</v>
      </c>
      <c r="C11" s="193" t="s">
        <v>17</v>
      </c>
      <c r="D11" s="188" t="s">
        <v>125</v>
      </c>
      <c r="E11" s="8" t="s">
        <v>62</v>
      </c>
      <c r="F11" s="15"/>
      <c r="G11" s="63" t="s">
        <v>345</v>
      </c>
      <c r="H11" s="63" t="s">
        <v>345</v>
      </c>
      <c r="I11" s="63" t="s">
        <v>345</v>
      </c>
      <c r="J11" s="63" t="s">
        <v>345</v>
      </c>
      <c r="K11" s="8"/>
      <c r="L11" s="8"/>
      <c r="M11" s="8"/>
      <c r="N11" s="8"/>
      <c r="O11" s="40" t="s">
        <v>351</v>
      </c>
      <c r="P11" s="237" t="s">
        <v>416</v>
      </c>
      <c r="Q11" s="135"/>
      <c r="R11" s="134"/>
      <c r="S11" s="135"/>
      <c r="T11" s="134"/>
      <c r="U11" s="135"/>
      <c r="V11" s="134"/>
      <c r="W11" s="135"/>
      <c r="X11" s="134"/>
      <c r="Y11" s="117" t="str">
        <f>IFERROR(VLOOKUP(CONCATENATE("Totaal ",$A11), Geg_Bkhd!$A$1:$O$294, 13, FALSE), "€ 0,00")</f>
        <v>€ 0,00</v>
      </c>
      <c r="Z11" s="117" t="str">
        <f>IFERROR(VLOOKUP(CONCATENATE("Totaal ",$A11), Geg_Bkhd!$A$1:$O$294, 14, FALSE), "€ 0,00")</f>
        <v>€ 0,00</v>
      </c>
      <c r="AA11" s="135"/>
      <c r="AB11" s="134"/>
      <c r="AC11" s="135"/>
      <c r="AD11" s="134"/>
      <c r="AE11" s="135"/>
      <c r="AF11" s="134"/>
    </row>
    <row r="12" spans="1:32" s="1" customFormat="1" ht="15" thickBot="1" x14ac:dyDescent="0.35">
      <c r="A12" s="81" t="str">
        <f t="shared" si="2"/>
        <v>10108</v>
      </c>
      <c r="B12" s="186" t="s">
        <v>16</v>
      </c>
      <c r="C12" s="193" t="s">
        <v>17</v>
      </c>
      <c r="D12" s="188" t="s">
        <v>126</v>
      </c>
      <c r="E12" s="8" t="s">
        <v>63</v>
      </c>
      <c r="F12" s="15"/>
      <c r="G12" s="63" t="s">
        <v>345</v>
      </c>
      <c r="H12" s="63" t="s">
        <v>345</v>
      </c>
      <c r="I12" s="63" t="s">
        <v>345</v>
      </c>
      <c r="J12" s="63" t="s">
        <v>345</v>
      </c>
      <c r="K12" s="8"/>
      <c r="L12" s="8"/>
      <c r="M12" s="8"/>
      <c r="N12" s="8"/>
      <c r="O12" s="40" t="s">
        <v>351</v>
      </c>
      <c r="P12" s="237" t="s">
        <v>417</v>
      </c>
      <c r="Q12" s="135"/>
      <c r="R12" s="134"/>
      <c r="S12" s="135"/>
      <c r="T12" s="134"/>
      <c r="U12" s="135"/>
      <c r="V12" s="134"/>
      <c r="W12" s="135"/>
      <c r="X12" s="134"/>
      <c r="Y12" s="117" t="str">
        <f>IFERROR(VLOOKUP(CONCATENATE("Totaal ",$A12), Geg_Bkhd!$A$1:$O$294, 13, FALSE), "€ 0,00")</f>
        <v>€ 0,00</v>
      </c>
      <c r="Z12" s="117" t="str">
        <f>IFERROR(VLOOKUP(CONCATENATE("Totaal ",$A12), Geg_Bkhd!$A$1:$O$294, 14, FALSE), "€ 0,00")</f>
        <v>€ 0,00</v>
      </c>
      <c r="AA12" s="135"/>
      <c r="AB12" s="134"/>
      <c r="AC12" s="135"/>
      <c r="AD12" s="134"/>
      <c r="AE12" s="135"/>
      <c r="AF12" s="134"/>
    </row>
    <row r="13" spans="1:32" s="31" customFormat="1" ht="15" thickBot="1" x14ac:dyDescent="0.35">
      <c r="A13" s="81" t="str">
        <f t="shared" si="2"/>
        <v>10109</v>
      </c>
      <c r="B13" s="194" t="s">
        <v>16</v>
      </c>
      <c r="C13" s="194" t="s">
        <v>17</v>
      </c>
      <c r="D13" s="194" t="s">
        <v>846</v>
      </c>
      <c r="E13" s="56" t="s">
        <v>591</v>
      </c>
      <c r="F13" s="15"/>
      <c r="G13" s="63"/>
      <c r="H13" s="63"/>
      <c r="I13" s="63"/>
      <c r="J13" s="63"/>
      <c r="K13" s="40"/>
      <c r="L13" s="40"/>
      <c r="M13" s="40"/>
      <c r="N13" s="40"/>
      <c r="O13" s="40"/>
      <c r="P13" s="238" t="s">
        <v>831</v>
      </c>
      <c r="Q13" s="135"/>
      <c r="R13" s="134"/>
      <c r="S13" s="135">
        <v>1250</v>
      </c>
      <c r="T13" s="134"/>
      <c r="U13" s="135">
        <v>1300</v>
      </c>
      <c r="V13" s="134"/>
      <c r="W13" s="135">
        <v>1350</v>
      </c>
      <c r="X13" s="134"/>
      <c r="Y13" s="117" t="str">
        <f>IFERROR(VLOOKUP(CONCATENATE("Totaal ",$A13), Geg_Bkhd!$A$1:$O$294, 13, FALSE), "€ 0,00")</f>
        <v>€ 0,00</v>
      </c>
      <c r="Z13" s="117" t="str">
        <f>IFERROR(VLOOKUP(CONCATENATE("Totaal ",$A13), Geg_Bkhd!$A$1:$O$294, 14, FALSE), "€ 0,00")</f>
        <v>€ 0,00</v>
      </c>
      <c r="AA13" s="135"/>
      <c r="AB13" s="134"/>
      <c r="AC13" s="135"/>
      <c r="AD13" s="134"/>
      <c r="AE13" s="135"/>
      <c r="AF13" s="134"/>
    </row>
    <row r="14" spans="1:32" ht="29.4" thickBot="1" x14ac:dyDescent="0.35">
      <c r="A14" s="81">
        <f t="shared" ref="A14:A67" si="3">P14</f>
        <v>0</v>
      </c>
      <c r="B14" s="186" t="s">
        <v>16</v>
      </c>
      <c r="C14" s="195" t="s">
        <v>18</v>
      </c>
      <c r="D14" s="196"/>
      <c r="E14" s="4" t="s">
        <v>67</v>
      </c>
      <c r="F14" s="9" t="s">
        <v>344</v>
      </c>
      <c r="G14" s="64"/>
      <c r="H14" s="64"/>
      <c r="I14" s="64"/>
      <c r="J14" s="64"/>
      <c r="K14" s="9"/>
      <c r="L14" s="9"/>
      <c r="M14" s="9"/>
      <c r="N14" s="9"/>
      <c r="O14" s="9"/>
      <c r="P14" s="196"/>
      <c r="Q14" s="136">
        <f t="shared" ref="Q14:AF14" si="4">SUM(Q15:Q19)</f>
        <v>0</v>
      </c>
      <c r="R14" s="136">
        <f t="shared" si="4"/>
        <v>0</v>
      </c>
      <c r="S14" s="136">
        <f t="shared" si="4"/>
        <v>1250</v>
      </c>
      <c r="T14" s="136">
        <f t="shared" si="4"/>
        <v>0</v>
      </c>
      <c r="U14" s="136">
        <f t="shared" si="4"/>
        <v>1300</v>
      </c>
      <c r="V14" s="136">
        <f t="shared" si="4"/>
        <v>0</v>
      </c>
      <c r="W14" s="136">
        <f t="shared" si="4"/>
        <v>1350</v>
      </c>
      <c r="X14" s="136">
        <f t="shared" si="4"/>
        <v>0</v>
      </c>
      <c r="Y14" s="118">
        <f t="shared" si="4"/>
        <v>244.97</v>
      </c>
      <c r="Z14" s="118">
        <f t="shared" si="4"/>
        <v>0</v>
      </c>
      <c r="AA14" s="136">
        <f t="shared" si="4"/>
        <v>0</v>
      </c>
      <c r="AB14" s="136">
        <f t="shared" si="4"/>
        <v>0</v>
      </c>
      <c r="AC14" s="136">
        <f t="shared" si="4"/>
        <v>0</v>
      </c>
      <c r="AD14" s="136">
        <f t="shared" si="4"/>
        <v>0</v>
      </c>
      <c r="AE14" s="136">
        <f t="shared" si="4"/>
        <v>0</v>
      </c>
      <c r="AF14" s="136">
        <f t="shared" si="4"/>
        <v>0</v>
      </c>
    </row>
    <row r="15" spans="1:32" ht="15" thickBot="1" x14ac:dyDescent="0.35">
      <c r="A15" s="81" t="str">
        <f t="shared" si="2"/>
        <v>10201</v>
      </c>
      <c r="B15" s="186" t="s">
        <v>16</v>
      </c>
      <c r="C15" s="193" t="s">
        <v>18</v>
      </c>
      <c r="D15" s="188" t="s">
        <v>127</v>
      </c>
      <c r="E15" s="7" t="s">
        <v>64</v>
      </c>
      <c r="F15" s="15"/>
      <c r="G15" s="63" t="s">
        <v>345</v>
      </c>
      <c r="H15" s="63" t="s">
        <v>345</v>
      </c>
      <c r="I15" s="63" t="s">
        <v>345</v>
      </c>
      <c r="J15" s="63" t="s">
        <v>345</v>
      </c>
      <c r="K15" s="8"/>
      <c r="L15" s="8"/>
      <c r="M15" s="8"/>
      <c r="N15" s="8"/>
      <c r="O15" s="40" t="s">
        <v>351</v>
      </c>
      <c r="P15" s="237" t="s">
        <v>418</v>
      </c>
      <c r="Q15" s="133"/>
      <c r="R15" s="134"/>
      <c r="S15" s="135"/>
      <c r="T15" s="134"/>
      <c r="U15" s="135"/>
      <c r="V15" s="134"/>
      <c r="W15" s="135"/>
      <c r="X15" s="134"/>
      <c r="Y15" s="117">
        <f>IFERROR(VLOOKUP(CONCATENATE("Totaal ",$A15), Geg_Bkhd!$A$1:$O$294, 13, FALSE), "€ 0,00")</f>
        <v>244.97</v>
      </c>
      <c r="Z15" s="117">
        <f>IFERROR(VLOOKUP(CONCATENATE("Totaal ",$A15), Geg_Bkhd!$A$1:$O$294, 14, FALSE), "€ 0,00")</f>
        <v>0</v>
      </c>
      <c r="AA15" s="135"/>
      <c r="AB15" s="134"/>
      <c r="AC15" s="135"/>
      <c r="AD15" s="134"/>
      <c r="AE15" s="135"/>
      <c r="AF15" s="134"/>
    </row>
    <row r="16" spans="1:32" ht="15" thickBot="1" x14ac:dyDescent="0.35">
      <c r="A16" s="81" t="str">
        <f t="shared" si="2"/>
        <v>10202</v>
      </c>
      <c r="B16" s="186" t="s">
        <v>16</v>
      </c>
      <c r="C16" s="193" t="s">
        <v>18</v>
      </c>
      <c r="D16" s="188" t="s">
        <v>128</v>
      </c>
      <c r="E16" s="8" t="s">
        <v>65</v>
      </c>
      <c r="F16" s="15"/>
      <c r="G16" s="63" t="s">
        <v>345</v>
      </c>
      <c r="H16" s="63" t="s">
        <v>345</v>
      </c>
      <c r="I16" s="63" t="s">
        <v>345</v>
      </c>
      <c r="J16" s="63" t="s">
        <v>345</v>
      </c>
      <c r="K16" s="8"/>
      <c r="L16" s="8"/>
      <c r="M16" s="8"/>
      <c r="N16" s="8"/>
      <c r="O16" s="40" t="s">
        <v>351</v>
      </c>
      <c r="P16" s="237" t="s">
        <v>419</v>
      </c>
      <c r="Q16" s="135"/>
      <c r="R16" s="134"/>
      <c r="S16" s="135"/>
      <c r="T16" s="134"/>
      <c r="U16" s="135"/>
      <c r="V16" s="134"/>
      <c r="W16" s="135"/>
      <c r="X16" s="134"/>
      <c r="Y16" s="117" t="str">
        <f>IFERROR(VLOOKUP(CONCATENATE("Totaal ",$A16), Geg_Bkhd!$A$1:$O$294, 13, FALSE), "€ 0,00")</f>
        <v>€ 0,00</v>
      </c>
      <c r="Z16" s="117" t="str">
        <f>IFERROR(VLOOKUP(CONCATENATE("Totaal ",$A16), Geg_Bkhd!$A$1:$O$294, 14, FALSE), "€ 0,00")</f>
        <v>€ 0,00</v>
      </c>
      <c r="AA16" s="135"/>
      <c r="AB16" s="134"/>
      <c r="AC16" s="135"/>
      <c r="AD16" s="134"/>
      <c r="AE16" s="135"/>
      <c r="AF16" s="134"/>
    </row>
    <row r="17" spans="1:32" ht="15" thickBot="1" x14ac:dyDescent="0.35">
      <c r="A17" s="81" t="str">
        <f t="shared" si="2"/>
        <v>10203</v>
      </c>
      <c r="B17" s="186" t="s">
        <v>16</v>
      </c>
      <c r="C17" s="193" t="s">
        <v>18</v>
      </c>
      <c r="D17" s="188" t="s">
        <v>129</v>
      </c>
      <c r="E17" s="8" t="s">
        <v>66</v>
      </c>
      <c r="F17" s="15"/>
      <c r="G17" s="63" t="s">
        <v>345</v>
      </c>
      <c r="H17" s="63" t="s">
        <v>345</v>
      </c>
      <c r="I17" s="63" t="s">
        <v>345</v>
      </c>
      <c r="J17" s="63" t="s">
        <v>345</v>
      </c>
      <c r="K17" s="8"/>
      <c r="L17" s="8"/>
      <c r="M17" s="8"/>
      <c r="N17" s="8"/>
      <c r="O17" s="40" t="s">
        <v>351</v>
      </c>
      <c r="P17" s="237" t="s">
        <v>420</v>
      </c>
      <c r="Q17" s="135"/>
      <c r="R17" s="134"/>
      <c r="S17" s="135"/>
      <c r="T17" s="134"/>
      <c r="U17" s="135"/>
      <c r="V17" s="134"/>
      <c r="W17" s="135"/>
      <c r="X17" s="134"/>
      <c r="Y17" s="117" t="str">
        <f>IFERROR(VLOOKUP(CONCATENATE("Totaal ",$A17), Geg_Bkhd!$A$1:$O$294, 13, FALSE), "€ 0,00")</f>
        <v>€ 0,00</v>
      </c>
      <c r="Z17" s="117" t="str">
        <f>IFERROR(VLOOKUP(CONCATENATE("Totaal ",$A17), Geg_Bkhd!$A$1:$O$294, 14, FALSE), "€ 0,00")</f>
        <v>€ 0,00</v>
      </c>
      <c r="AA17" s="135"/>
      <c r="AB17" s="134"/>
      <c r="AC17" s="135"/>
      <c r="AD17" s="134"/>
      <c r="AE17" s="135"/>
      <c r="AF17" s="134"/>
    </row>
    <row r="18" spans="1:32" s="31" customFormat="1" ht="15" thickBot="1" x14ac:dyDescent="0.35">
      <c r="A18" s="81" t="str">
        <f t="shared" si="2"/>
        <v>10204</v>
      </c>
      <c r="B18" s="186" t="s">
        <v>16</v>
      </c>
      <c r="C18" s="193" t="s">
        <v>18</v>
      </c>
      <c r="D18" s="188" t="s">
        <v>559</v>
      </c>
      <c r="E18" s="40" t="s">
        <v>61</v>
      </c>
      <c r="F18" s="15"/>
      <c r="G18" s="63" t="s">
        <v>345</v>
      </c>
      <c r="H18" s="63"/>
      <c r="I18" s="63"/>
      <c r="J18" s="63"/>
      <c r="K18" s="40"/>
      <c r="L18" s="40"/>
      <c r="M18" s="40"/>
      <c r="N18" s="40"/>
      <c r="O18" s="40"/>
      <c r="P18" s="237" t="s">
        <v>560</v>
      </c>
      <c r="Q18" s="135"/>
      <c r="R18" s="134"/>
      <c r="S18" s="135"/>
      <c r="T18" s="134"/>
      <c r="U18" s="135"/>
      <c r="V18" s="134"/>
      <c r="W18" s="135"/>
      <c r="X18" s="134"/>
      <c r="Y18" s="117" t="str">
        <f>IFERROR(VLOOKUP(CONCATENATE("Totaal ",$A18), Geg_Bkhd!$A$1:$O$294, 13, FALSE), "€ 0,00")</f>
        <v>€ 0,00</v>
      </c>
      <c r="Z18" s="117" t="str">
        <f>IFERROR(VLOOKUP(CONCATENATE("Totaal ",$A18), Geg_Bkhd!$A$1:$O$294, 14, FALSE), "€ 0,00")</f>
        <v>€ 0,00</v>
      </c>
      <c r="AA18" s="135"/>
      <c r="AB18" s="134"/>
      <c r="AC18" s="135"/>
      <c r="AD18" s="134"/>
      <c r="AE18" s="135"/>
      <c r="AF18" s="134"/>
    </row>
    <row r="19" spans="1:32" s="31" customFormat="1" ht="15" thickBot="1" x14ac:dyDescent="0.35">
      <c r="A19" s="81" t="str">
        <f t="shared" si="2"/>
        <v>10205</v>
      </c>
      <c r="B19" s="194" t="s">
        <v>16</v>
      </c>
      <c r="C19" s="194" t="s">
        <v>18</v>
      </c>
      <c r="D19" s="194" t="s">
        <v>847</v>
      </c>
      <c r="E19" s="56" t="s">
        <v>591</v>
      </c>
      <c r="F19" s="15"/>
      <c r="G19" s="63"/>
      <c r="H19" s="63"/>
      <c r="I19" s="63"/>
      <c r="J19" s="63"/>
      <c r="K19" s="40"/>
      <c r="L19" s="40"/>
      <c r="M19" s="40"/>
      <c r="N19" s="40"/>
      <c r="O19" s="40"/>
      <c r="P19" s="238" t="s">
        <v>832</v>
      </c>
      <c r="Q19" s="135"/>
      <c r="R19" s="134"/>
      <c r="S19" s="135">
        <v>1250</v>
      </c>
      <c r="T19" s="134"/>
      <c r="U19" s="135">
        <v>1300</v>
      </c>
      <c r="V19" s="134"/>
      <c r="W19" s="135">
        <v>1350</v>
      </c>
      <c r="X19" s="134"/>
      <c r="Y19" s="117" t="str">
        <f>IFERROR(VLOOKUP(CONCATENATE("Totaal ",$A19), Geg_Bkhd!$A$1:$O$294, 13, FALSE), "€ 0,00")</f>
        <v>€ 0,00</v>
      </c>
      <c r="Z19" s="117" t="str">
        <f>IFERROR(VLOOKUP(CONCATENATE("Totaal ",$A19), Geg_Bkhd!$A$1:$O$294, 14, FALSE), "€ 0,00")</f>
        <v>€ 0,00</v>
      </c>
      <c r="AA19" s="135"/>
      <c r="AB19" s="134"/>
      <c r="AC19" s="135"/>
      <c r="AD19" s="134"/>
      <c r="AE19" s="135"/>
      <c r="AF19" s="134"/>
    </row>
    <row r="20" spans="1:32" s="1" customFormat="1" ht="15" thickBot="1" x14ac:dyDescent="0.35">
      <c r="A20" s="81">
        <f t="shared" si="3"/>
        <v>0</v>
      </c>
      <c r="B20" s="186" t="s">
        <v>16</v>
      </c>
      <c r="C20" s="191" t="s">
        <v>21</v>
      </c>
      <c r="D20" s="192"/>
      <c r="E20" s="21" t="s">
        <v>68</v>
      </c>
      <c r="F20" s="22" t="s">
        <v>346</v>
      </c>
      <c r="G20" s="62"/>
      <c r="H20" s="62"/>
      <c r="I20" s="62"/>
      <c r="J20" s="62"/>
      <c r="K20" s="22"/>
      <c r="L20" s="22"/>
      <c r="M20" s="22"/>
      <c r="N20" s="22"/>
      <c r="O20" s="22"/>
      <c r="P20" s="192"/>
      <c r="Q20" s="132">
        <f t="shared" ref="Q20:AF20" si="5">SUM(Q21:Q26)</f>
        <v>6925</v>
      </c>
      <c r="R20" s="132">
        <f t="shared" si="5"/>
        <v>0</v>
      </c>
      <c r="S20" s="132">
        <f t="shared" si="5"/>
        <v>5003.5</v>
      </c>
      <c r="T20" s="132">
        <f t="shared" si="5"/>
        <v>0</v>
      </c>
      <c r="U20" s="132">
        <f t="shared" si="5"/>
        <v>5133.57</v>
      </c>
      <c r="V20" s="132">
        <f t="shared" si="5"/>
        <v>0</v>
      </c>
      <c r="W20" s="132">
        <f t="shared" si="5"/>
        <v>5264.4250000000002</v>
      </c>
      <c r="X20" s="132">
        <f t="shared" si="5"/>
        <v>0</v>
      </c>
      <c r="Y20" s="116">
        <f t="shared" si="5"/>
        <v>473.3</v>
      </c>
      <c r="Z20" s="116">
        <f t="shared" si="5"/>
        <v>0</v>
      </c>
      <c r="AA20" s="132">
        <f t="shared" si="5"/>
        <v>0</v>
      </c>
      <c r="AB20" s="132">
        <f t="shared" si="5"/>
        <v>0</v>
      </c>
      <c r="AC20" s="132">
        <f t="shared" si="5"/>
        <v>0</v>
      </c>
      <c r="AD20" s="132">
        <f t="shared" si="5"/>
        <v>0</v>
      </c>
      <c r="AE20" s="132">
        <f t="shared" si="5"/>
        <v>0</v>
      </c>
      <c r="AF20" s="132">
        <f t="shared" si="5"/>
        <v>0</v>
      </c>
    </row>
    <row r="21" spans="1:32" s="18" customFormat="1" ht="29.4" thickBot="1" x14ac:dyDescent="0.35">
      <c r="A21" s="81" t="str">
        <f t="shared" si="2"/>
        <v>10301</v>
      </c>
      <c r="B21" s="186" t="s">
        <v>16</v>
      </c>
      <c r="C21" s="186" t="s">
        <v>21</v>
      </c>
      <c r="D21" s="187" t="s">
        <v>130</v>
      </c>
      <c r="E21" s="23" t="s">
        <v>69</v>
      </c>
      <c r="F21" s="19"/>
      <c r="G21" s="63" t="s">
        <v>345</v>
      </c>
      <c r="H21" s="63" t="s">
        <v>345</v>
      </c>
      <c r="I21" s="63" t="s">
        <v>345</v>
      </c>
      <c r="J21" s="63" t="s">
        <v>345</v>
      </c>
      <c r="K21" s="20"/>
      <c r="L21" s="20"/>
      <c r="M21" s="20"/>
      <c r="N21" s="20"/>
      <c r="O21" s="40" t="s">
        <v>351</v>
      </c>
      <c r="P21" s="239" t="s">
        <v>421</v>
      </c>
      <c r="Q21" s="135"/>
      <c r="R21" s="134"/>
      <c r="S21" s="135"/>
      <c r="T21" s="134"/>
      <c r="U21" s="135"/>
      <c r="V21" s="134"/>
      <c r="W21" s="135"/>
      <c r="X21" s="134"/>
      <c r="Y21" s="117" t="str">
        <f>IFERROR(VLOOKUP(CONCATENATE("Totaal ",$A21), Geg_Bkhd!$A$1:$O$294, 13, FALSE), "€ 0,00")</f>
        <v>€ 0,00</v>
      </c>
      <c r="Z21" s="117" t="str">
        <f>IFERROR(VLOOKUP(CONCATENATE("Totaal ",$A21), Geg_Bkhd!$A$1:$O$294, 14, FALSE), "€ 0,00")</f>
        <v>€ 0,00</v>
      </c>
      <c r="AA21" s="135"/>
      <c r="AB21" s="134"/>
      <c r="AC21" s="135"/>
      <c r="AD21" s="134"/>
      <c r="AE21" s="135"/>
      <c r="AF21" s="134"/>
    </row>
    <row r="22" spans="1:32" s="18" customFormat="1" ht="15" thickBot="1" x14ac:dyDescent="0.35">
      <c r="A22" s="81" t="str">
        <f t="shared" si="2"/>
        <v>10302</v>
      </c>
      <c r="B22" s="186" t="s">
        <v>16</v>
      </c>
      <c r="C22" s="186" t="s">
        <v>21</v>
      </c>
      <c r="D22" s="187" t="s">
        <v>131</v>
      </c>
      <c r="E22" s="24" t="s">
        <v>385</v>
      </c>
      <c r="F22" s="19"/>
      <c r="G22" s="63" t="s">
        <v>345</v>
      </c>
      <c r="H22" s="63" t="s">
        <v>345</v>
      </c>
      <c r="I22" s="63" t="s">
        <v>345</v>
      </c>
      <c r="J22" s="63" t="s">
        <v>345</v>
      </c>
      <c r="K22" s="20"/>
      <c r="L22" s="20"/>
      <c r="M22" s="20"/>
      <c r="N22" s="20"/>
      <c r="O22" s="40" t="s">
        <v>351</v>
      </c>
      <c r="P22" s="239" t="s">
        <v>422</v>
      </c>
      <c r="Q22" s="135">
        <v>3000</v>
      </c>
      <c r="R22" s="134"/>
      <c r="S22" s="134">
        <v>1000</v>
      </c>
      <c r="T22" s="134"/>
      <c r="U22" s="134">
        <v>1050</v>
      </c>
      <c r="V22" s="134"/>
      <c r="W22" s="134">
        <v>1100</v>
      </c>
      <c r="X22" s="134"/>
      <c r="Y22" s="117" t="str">
        <f>IFERROR(VLOOKUP(CONCATENATE("Totaal ",$A22), Geg_Bkhd!$A$1:$O$294, 13, FALSE), "€ 0,00")</f>
        <v>€ 0,00</v>
      </c>
      <c r="Z22" s="117" t="str">
        <f>IFERROR(VLOOKUP(CONCATENATE("Totaal ",$A22), Geg_Bkhd!$A$1:$O$294, 14, FALSE), "€ 0,00")</f>
        <v>€ 0,00</v>
      </c>
      <c r="AA22" s="135"/>
      <c r="AB22" s="134"/>
      <c r="AC22" s="135"/>
      <c r="AD22" s="134"/>
      <c r="AE22" s="135"/>
      <c r="AF22" s="134"/>
    </row>
    <row r="23" spans="1:32" s="18" customFormat="1" ht="58.2" thickBot="1" x14ac:dyDescent="0.35">
      <c r="A23" s="81" t="str">
        <f t="shared" si="2"/>
        <v>10303</v>
      </c>
      <c r="B23" s="186" t="s">
        <v>16</v>
      </c>
      <c r="C23" s="186" t="s">
        <v>21</v>
      </c>
      <c r="D23" s="187" t="s">
        <v>132</v>
      </c>
      <c r="E23" s="24" t="s">
        <v>70</v>
      </c>
      <c r="F23" s="19"/>
      <c r="G23" s="63" t="s">
        <v>345</v>
      </c>
      <c r="H23" s="63" t="s">
        <v>345</v>
      </c>
      <c r="I23" s="63" t="s">
        <v>345</v>
      </c>
      <c r="J23" s="63" t="s">
        <v>345</v>
      </c>
      <c r="K23" s="20"/>
      <c r="L23" s="20"/>
      <c r="M23" s="20"/>
      <c r="N23" s="20"/>
      <c r="O23" s="40" t="s">
        <v>351</v>
      </c>
      <c r="P23" s="239" t="s">
        <v>423</v>
      </c>
      <c r="Q23" s="135"/>
      <c r="R23" s="134"/>
      <c r="S23" s="134"/>
      <c r="T23" s="134"/>
      <c r="U23" s="135"/>
      <c r="V23" s="134"/>
      <c r="W23" s="135"/>
      <c r="X23" s="134"/>
      <c r="Y23" s="117" t="str">
        <f>IFERROR(VLOOKUP(CONCATENATE("Totaal ",$A23), Geg_Bkhd!$A$1:$O$294, 13, FALSE), "€ 0,00")</f>
        <v>€ 0,00</v>
      </c>
      <c r="Z23" s="117" t="str">
        <f>IFERROR(VLOOKUP(CONCATENATE("Totaal ",$A23), Geg_Bkhd!$A$1:$O$294, 14, FALSE), "€ 0,00")</f>
        <v>€ 0,00</v>
      </c>
      <c r="AA23" s="135"/>
      <c r="AB23" s="134"/>
      <c r="AC23" s="135"/>
      <c r="AD23" s="134"/>
      <c r="AE23" s="135"/>
      <c r="AF23" s="134"/>
    </row>
    <row r="24" spans="1:32" s="18" customFormat="1" ht="29.4" thickBot="1" x14ac:dyDescent="0.35">
      <c r="A24" s="81" t="str">
        <f t="shared" si="2"/>
        <v>10304</v>
      </c>
      <c r="B24" s="186" t="s">
        <v>16</v>
      </c>
      <c r="C24" s="186" t="s">
        <v>21</v>
      </c>
      <c r="D24" s="187" t="s">
        <v>133</v>
      </c>
      <c r="E24" s="24" t="s">
        <v>71</v>
      </c>
      <c r="F24" s="19"/>
      <c r="G24" s="63" t="s">
        <v>345</v>
      </c>
      <c r="H24" s="63" t="s">
        <v>345</v>
      </c>
      <c r="I24" s="63" t="s">
        <v>345</v>
      </c>
      <c r="J24" s="63" t="s">
        <v>345</v>
      </c>
      <c r="K24" s="20"/>
      <c r="L24" s="20"/>
      <c r="M24" s="20"/>
      <c r="N24" s="20"/>
      <c r="O24" s="20" t="s">
        <v>359</v>
      </c>
      <c r="P24" s="239" t="s">
        <v>424</v>
      </c>
      <c r="Q24" s="135">
        <v>1425</v>
      </c>
      <c r="R24" s="134"/>
      <c r="S24" s="134">
        <v>1453.5</v>
      </c>
      <c r="T24" s="134"/>
      <c r="U24" s="134">
        <v>1482.57</v>
      </c>
      <c r="V24" s="134"/>
      <c r="W24" s="134">
        <v>1511.925</v>
      </c>
      <c r="X24" s="134"/>
      <c r="Y24" s="117">
        <f>IFERROR(VLOOKUP(CONCATENATE("Totaal ",$A24), Geg_Bkhd!$A$1:$O$294, 13, FALSE), "€ 0,00")</f>
        <v>265</v>
      </c>
      <c r="Z24" s="117">
        <f>IFERROR(VLOOKUP(CONCATENATE("Totaal ",$A24), Geg_Bkhd!$A$1:$O$294, 14, FALSE), "€ 0,00")</f>
        <v>0</v>
      </c>
      <c r="AA24" s="135"/>
      <c r="AB24" s="134"/>
      <c r="AC24" s="135"/>
      <c r="AD24" s="134"/>
      <c r="AE24" s="135"/>
      <c r="AF24" s="134"/>
    </row>
    <row r="25" spans="1:32" s="18" customFormat="1" ht="29.4" thickBot="1" x14ac:dyDescent="0.35">
      <c r="A25" s="81" t="str">
        <f t="shared" si="2"/>
        <v>10305</v>
      </c>
      <c r="B25" s="186" t="s">
        <v>16</v>
      </c>
      <c r="C25" s="186" t="s">
        <v>21</v>
      </c>
      <c r="D25" s="187" t="s">
        <v>134</v>
      </c>
      <c r="E25" s="24" t="s">
        <v>386</v>
      </c>
      <c r="F25" s="19"/>
      <c r="G25" s="63" t="s">
        <v>345</v>
      </c>
      <c r="H25" s="63" t="s">
        <v>345</v>
      </c>
      <c r="I25" s="63" t="s">
        <v>345</v>
      </c>
      <c r="J25" s="63" t="s">
        <v>345</v>
      </c>
      <c r="K25" s="20"/>
      <c r="L25" s="20"/>
      <c r="M25" s="20"/>
      <c r="N25" s="20"/>
      <c r="O25" s="40" t="s">
        <v>351</v>
      </c>
      <c r="P25" s="239" t="s">
        <v>425</v>
      </c>
      <c r="Q25" s="135">
        <v>1000</v>
      </c>
      <c r="R25" s="134"/>
      <c r="S25" s="134">
        <v>1020</v>
      </c>
      <c r="T25" s="134"/>
      <c r="U25" s="134">
        <v>1040.4000000000001</v>
      </c>
      <c r="V25" s="134"/>
      <c r="W25" s="134">
        <v>1061</v>
      </c>
      <c r="X25" s="134"/>
      <c r="Y25" s="117">
        <f>IFERROR(VLOOKUP(CONCATENATE("Totaal ",$A25), Geg_Bkhd!$A$1:$O$294, 13, FALSE), "€ 0,00")</f>
        <v>208.3</v>
      </c>
      <c r="Z25" s="117">
        <f>IFERROR(VLOOKUP(CONCATENATE("Totaal ",$A25), Geg_Bkhd!$A$1:$O$294, 14, FALSE), "€ 0,00")</f>
        <v>0</v>
      </c>
      <c r="AA25" s="135"/>
      <c r="AB25" s="134"/>
      <c r="AC25" s="135"/>
      <c r="AD25" s="134"/>
      <c r="AE25" s="135"/>
      <c r="AF25" s="134"/>
    </row>
    <row r="26" spans="1:32" s="18" customFormat="1" ht="29.4" thickBot="1" x14ac:dyDescent="0.35">
      <c r="A26" s="81" t="str">
        <f t="shared" si="2"/>
        <v>10306</v>
      </c>
      <c r="B26" s="186" t="s">
        <v>16</v>
      </c>
      <c r="C26" s="186" t="s">
        <v>21</v>
      </c>
      <c r="D26" s="187" t="s">
        <v>135</v>
      </c>
      <c r="E26" s="24" t="s">
        <v>72</v>
      </c>
      <c r="F26" s="19"/>
      <c r="G26" s="63"/>
      <c r="H26" s="63" t="s">
        <v>345</v>
      </c>
      <c r="I26" s="63"/>
      <c r="J26" s="63"/>
      <c r="K26" s="20"/>
      <c r="L26" s="20"/>
      <c r="M26" s="20"/>
      <c r="N26" s="20"/>
      <c r="O26" s="40" t="s">
        <v>351</v>
      </c>
      <c r="P26" s="239" t="s">
        <v>426</v>
      </c>
      <c r="Q26" s="135">
        <v>1500</v>
      </c>
      <c r="R26" s="134"/>
      <c r="S26" s="134">
        <v>1530</v>
      </c>
      <c r="T26" s="134"/>
      <c r="U26" s="134">
        <v>1560.6</v>
      </c>
      <c r="V26" s="134"/>
      <c r="W26" s="134">
        <v>1591.5</v>
      </c>
      <c r="X26" s="134"/>
      <c r="Y26" s="117" t="str">
        <f>IFERROR(VLOOKUP(CONCATENATE("Totaal ",$A26), Geg_Bkhd!$A$1:$O$294, 13, FALSE), "€ 0,00")</f>
        <v>€ 0,00</v>
      </c>
      <c r="Z26" s="117" t="str">
        <f>IFERROR(VLOOKUP(CONCATENATE("Totaal ",$A26), Geg_Bkhd!$A$1:$O$294, 14, FALSE), "€ 0,00")</f>
        <v>€ 0,00</v>
      </c>
      <c r="AA26" s="135"/>
      <c r="AB26" s="134"/>
      <c r="AC26" s="135"/>
      <c r="AD26" s="134"/>
      <c r="AE26" s="135"/>
      <c r="AF26" s="134"/>
    </row>
    <row r="27" spans="1:32" s="18" customFormat="1" ht="29.4" thickBot="1" x14ac:dyDescent="0.35">
      <c r="A27" s="81">
        <f t="shared" si="3"/>
        <v>0</v>
      </c>
      <c r="B27" s="186" t="s">
        <v>16</v>
      </c>
      <c r="C27" s="191" t="s">
        <v>22</v>
      </c>
      <c r="D27" s="197"/>
      <c r="E27" s="26" t="s">
        <v>74</v>
      </c>
      <c r="F27" s="30" t="s">
        <v>347</v>
      </c>
      <c r="G27" s="65"/>
      <c r="H27" s="65"/>
      <c r="I27" s="65"/>
      <c r="J27" s="65"/>
      <c r="K27" s="30"/>
      <c r="L27" s="30"/>
      <c r="M27" s="30"/>
      <c r="N27" s="30"/>
      <c r="O27" s="30"/>
      <c r="P27" s="197"/>
      <c r="Q27" s="132">
        <f t="shared" ref="Q27:AF27" si="6">SUM(Q28:Q29)</f>
        <v>1425</v>
      </c>
      <c r="R27" s="132">
        <f t="shared" si="6"/>
        <v>0</v>
      </c>
      <c r="S27" s="132">
        <f t="shared" si="6"/>
        <v>1453.5</v>
      </c>
      <c r="T27" s="132">
        <f t="shared" si="6"/>
        <v>0</v>
      </c>
      <c r="U27" s="132">
        <f t="shared" si="6"/>
        <v>1482.57</v>
      </c>
      <c r="V27" s="132">
        <f t="shared" si="6"/>
        <v>0</v>
      </c>
      <c r="W27" s="132">
        <f t="shared" si="6"/>
        <v>1511.925</v>
      </c>
      <c r="X27" s="132">
        <f t="shared" si="6"/>
        <v>0</v>
      </c>
      <c r="Y27" s="116">
        <f t="shared" si="6"/>
        <v>225</v>
      </c>
      <c r="Z27" s="116">
        <f t="shared" si="6"/>
        <v>0</v>
      </c>
      <c r="AA27" s="132">
        <f t="shared" si="6"/>
        <v>0</v>
      </c>
      <c r="AB27" s="132">
        <f t="shared" si="6"/>
        <v>0</v>
      </c>
      <c r="AC27" s="132">
        <f t="shared" si="6"/>
        <v>0</v>
      </c>
      <c r="AD27" s="132">
        <f t="shared" si="6"/>
        <v>0</v>
      </c>
      <c r="AE27" s="132">
        <f t="shared" si="6"/>
        <v>0</v>
      </c>
      <c r="AF27" s="132">
        <f t="shared" si="6"/>
        <v>0</v>
      </c>
    </row>
    <row r="28" spans="1:32" s="18" customFormat="1" ht="15" thickBot="1" x14ac:dyDescent="0.35">
      <c r="A28" s="81" t="str">
        <f t="shared" si="2"/>
        <v>10401</v>
      </c>
      <c r="B28" s="186" t="s">
        <v>16</v>
      </c>
      <c r="C28" s="186" t="s">
        <v>22</v>
      </c>
      <c r="D28" s="187" t="s">
        <v>136</v>
      </c>
      <c r="E28" s="28" t="s">
        <v>75</v>
      </c>
      <c r="F28" s="19"/>
      <c r="G28" s="63" t="s">
        <v>345</v>
      </c>
      <c r="H28" s="63" t="s">
        <v>345</v>
      </c>
      <c r="I28" s="63" t="s">
        <v>345</v>
      </c>
      <c r="J28" s="63" t="s">
        <v>345</v>
      </c>
      <c r="K28" s="20"/>
      <c r="L28" s="20"/>
      <c r="M28" s="20"/>
      <c r="N28" s="20"/>
      <c r="O28" s="40" t="s">
        <v>352</v>
      </c>
      <c r="P28" s="239" t="s">
        <v>427</v>
      </c>
      <c r="Q28" s="135"/>
      <c r="R28" s="134"/>
      <c r="S28" s="135"/>
      <c r="T28" s="134"/>
      <c r="U28" s="135"/>
      <c r="V28" s="134"/>
      <c r="W28" s="135"/>
      <c r="X28" s="134"/>
      <c r="Y28" s="117" t="str">
        <f>IFERROR(VLOOKUP(CONCATENATE("Totaal ",$A28), Geg_Bkhd!$A$1:$O$294, 13, FALSE), "€ 0,00")</f>
        <v>€ 0,00</v>
      </c>
      <c r="Z28" s="117" t="str">
        <f>IFERROR(VLOOKUP(CONCATENATE("Totaal ",$A28), Geg_Bkhd!$A$1:$O$294, 14, FALSE), "€ 0,00")</f>
        <v>€ 0,00</v>
      </c>
      <c r="AA28" s="135"/>
      <c r="AB28" s="134"/>
      <c r="AC28" s="135"/>
      <c r="AD28" s="134"/>
      <c r="AE28" s="135"/>
      <c r="AF28" s="134"/>
    </row>
    <row r="29" spans="1:32" s="18" customFormat="1" ht="15" thickBot="1" x14ac:dyDescent="0.35">
      <c r="A29" s="81" t="str">
        <f t="shared" si="2"/>
        <v>10402</v>
      </c>
      <c r="B29" s="186" t="s">
        <v>16</v>
      </c>
      <c r="C29" s="186" t="s">
        <v>22</v>
      </c>
      <c r="D29" s="187" t="s">
        <v>137</v>
      </c>
      <c r="E29" s="29" t="s">
        <v>76</v>
      </c>
      <c r="F29" s="19"/>
      <c r="G29" s="63" t="s">
        <v>345</v>
      </c>
      <c r="H29" s="63" t="s">
        <v>345</v>
      </c>
      <c r="I29" s="63" t="s">
        <v>345</v>
      </c>
      <c r="J29" s="63" t="s">
        <v>345</v>
      </c>
      <c r="K29" s="20"/>
      <c r="L29" s="20"/>
      <c r="M29" s="20"/>
      <c r="N29" s="20"/>
      <c r="O29" s="40" t="s">
        <v>359</v>
      </c>
      <c r="P29" s="239" t="s">
        <v>428</v>
      </c>
      <c r="Q29" s="135">
        <v>1425</v>
      </c>
      <c r="R29" s="134"/>
      <c r="S29" s="134">
        <v>1453.5</v>
      </c>
      <c r="T29" s="134"/>
      <c r="U29" s="134">
        <v>1482.57</v>
      </c>
      <c r="V29" s="134"/>
      <c r="W29" s="134">
        <v>1511.925</v>
      </c>
      <c r="X29" s="134"/>
      <c r="Y29" s="117">
        <f>IFERROR(VLOOKUP(CONCATENATE("Totaal ",$A29), Geg_Bkhd!$A$1:$O$294, 13, FALSE), "€ 0,00")</f>
        <v>225</v>
      </c>
      <c r="Z29" s="117">
        <f>IFERROR(VLOOKUP(CONCATENATE("Totaal ",$A29), Geg_Bkhd!$A$1:$O$294, 14, FALSE), "€ 0,00")</f>
        <v>0</v>
      </c>
      <c r="AA29" s="135"/>
      <c r="AB29" s="134"/>
      <c r="AC29" s="135"/>
      <c r="AD29" s="134"/>
      <c r="AE29" s="135"/>
      <c r="AF29" s="134"/>
    </row>
    <row r="30" spans="1:32" s="18" customFormat="1" ht="29.4" thickBot="1" x14ac:dyDescent="0.35">
      <c r="A30" s="81">
        <f t="shared" si="3"/>
        <v>0</v>
      </c>
      <c r="B30" s="186" t="s">
        <v>16</v>
      </c>
      <c r="C30" s="191" t="s">
        <v>115</v>
      </c>
      <c r="D30" s="197" t="s">
        <v>73</v>
      </c>
      <c r="E30" s="26" t="s">
        <v>77</v>
      </c>
      <c r="F30" s="30" t="s">
        <v>346</v>
      </c>
      <c r="G30" s="65"/>
      <c r="H30" s="65"/>
      <c r="I30" s="65"/>
      <c r="J30" s="65"/>
      <c r="K30" s="30"/>
      <c r="L30" s="30"/>
      <c r="M30" s="30"/>
      <c r="N30" s="30"/>
      <c r="O30" s="30"/>
      <c r="P30" s="197"/>
      <c r="Q30" s="132">
        <f t="shared" ref="Q30:AF30" si="7">SUM(Q31:Q32)</f>
        <v>0</v>
      </c>
      <c r="R30" s="132">
        <f t="shared" si="7"/>
        <v>0</v>
      </c>
      <c r="S30" s="132">
        <f t="shared" si="7"/>
        <v>0</v>
      </c>
      <c r="T30" s="132">
        <f t="shared" si="7"/>
        <v>0</v>
      </c>
      <c r="U30" s="132">
        <f t="shared" si="7"/>
        <v>0</v>
      </c>
      <c r="V30" s="132">
        <f t="shared" si="7"/>
        <v>0</v>
      </c>
      <c r="W30" s="132">
        <f t="shared" si="7"/>
        <v>0</v>
      </c>
      <c r="X30" s="132">
        <f t="shared" si="7"/>
        <v>0</v>
      </c>
      <c r="Y30" s="116">
        <f t="shared" si="7"/>
        <v>0</v>
      </c>
      <c r="Z30" s="116">
        <f t="shared" si="7"/>
        <v>0</v>
      </c>
      <c r="AA30" s="132">
        <f t="shared" si="7"/>
        <v>0</v>
      </c>
      <c r="AB30" s="132">
        <f t="shared" si="7"/>
        <v>0</v>
      </c>
      <c r="AC30" s="132">
        <f t="shared" si="7"/>
        <v>0</v>
      </c>
      <c r="AD30" s="132">
        <f t="shared" si="7"/>
        <v>0</v>
      </c>
      <c r="AE30" s="132">
        <f t="shared" si="7"/>
        <v>0</v>
      </c>
      <c r="AF30" s="132">
        <f t="shared" si="7"/>
        <v>0</v>
      </c>
    </row>
    <row r="31" spans="1:32" s="18" customFormat="1" ht="29.4" thickBot="1" x14ac:dyDescent="0.35">
      <c r="A31" s="81" t="str">
        <f t="shared" si="2"/>
        <v>10501</v>
      </c>
      <c r="B31" s="186" t="s">
        <v>16</v>
      </c>
      <c r="C31" s="186" t="s">
        <v>115</v>
      </c>
      <c r="D31" s="187" t="s">
        <v>138</v>
      </c>
      <c r="E31" s="28" t="s">
        <v>78</v>
      </c>
      <c r="F31" s="19"/>
      <c r="G31" s="63"/>
      <c r="H31" s="63" t="s">
        <v>345</v>
      </c>
      <c r="I31" s="63" t="s">
        <v>345</v>
      </c>
      <c r="J31" s="63" t="s">
        <v>345</v>
      </c>
      <c r="K31" s="20"/>
      <c r="L31" s="20"/>
      <c r="M31" s="20"/>
      <c r="N31" s="20"/>
      <c r="O31" s="40" t="s">
        <v>352</v>
      </c>
      <c r="P31" s="239" t="s">
        <v>429</v>
      </c>
      <c r="Q31" s="135"/>
      <c r="R31" s="134"/>
      <c r="S31" s="134"/>
      <c r="T31" s="134"/>
      <c r="U31" s="135"/>
      <c r="V31" s="134"/>
      <c r="W31" s="135"/>
      <c r="X31" s="134"/>
      <c r="Y31" s="117" t="str">
        <f>IFERROR(VLOOKUP(CONCATENATE("Totaal ",$A31), Geg_Bkhd!$A$1:$O$294, 13, FALSE), "€ 0,00")</f>
        <v>€ 0,00</v>
      </c>
      <c r="Z31" s="117" t="str">
        <f>IFERROR(VLOOKUP(CONCATENATE("Totaal ",$A31), Geg_Bkhd!$A$1:$O$294, 14, FALSE), "€ 0,00")</f>
        <v>€ 0,00</v>
      </c>
      <c r="AA31" s="135"/>
      <c r="AB31" s="134"/>
      <c r="AC31" s="135"/>
      <c r="AD31" s="134"/>
      <c r="AE31" s="135"/>
      <c r="AF31" s="134"/>
    </row>
    <row r="32" spans="1:32" s="18" customFormat="1" ht="29.4" thickBot="1" x14ac:dyDescent="0.35">
      <c r="A32" s="81" t="str">
        <f t="shared" si="2"/>
        <v>10502</v>
      </c>
      <c r="B32" s="186" t="s">
        <v>16</v>
      </c>
      <c r="C32" s="186" t="s">
        <v>115</v>
      </c>
      <c r="D32" s="187" t="s">
        <v>139</v>
      </c>
      <c r="E32" s="29" t="s">
        <v>79</v>
      </c>
      <c r="F32" s="19"/>
      <c r="G32" s="63" t="s">
        <v>345</v>
      </c>
      <c r="H32" s="63"/>
      <c r="I32" s="63"/>
      <c r="J32" s="63"/>
      <c r="K32" s="20"/>
      <c r="L32" s="20"/>
      <c r="M32" s="20"/>
      <c r="N32" s="20"/>
      <c r="O32" s="40" t="s">
        <v>352</v>
      </c>
      <c r="P32" s="239" t="s">
        <v>430</v>
      </c>
      <c r="Q32" s="135"/>
      <c r="R32" s="134"/>
      <c r="S32" s="134"/>
      <c r="T32" s="134"/>
      <c r="U32" s="135"/>
      <c r="V32" s="134"/>
      <c r="W32" s="135"/>
      <c r="X32" s="134"/>
      <c r="Y32" s="117" t="str">
        <f>IFERROR(VLOOKUP(CONCATENATE("Totaal ",$A32), Geg_Bkhd!$A$1:$O$294, 13, FALSE), "€ 0,00")</f>
        <v>€ 0,00</v>
      </c>
      <c r="Z32" s="117" t="str">
        <f>IFERROR(VLOOKUP(CONCATENATE("Totaal ",$A32), Geg_Bkhd!$A$1:$O$294, 14, FALSE), "€ 0,00")</f>
        <v>€ 0,00</v>
      </c>
      <c r="AA32" s="135"/>
      <c r="AB32" s="134"/>
      <c r="AC32" s="135"/>
      <c r="AD32" s="134"/>
      <c r="AE32" s="135"/>
      <c r="AF32" s="134"/>
    </row>
    <row r="33" spans="1:32" s="31" customFormat="1" ht="15" thickBot="1" x14ac:dyDescent="0.35">
      <c r="A33" s="81">
        <f t="shared" si="3"/>
        <v>0</v>
      </c>
      <c r="B33" s="186" t="s">
        <v>16</v>
      </c>
      <c r="C33" s="198" t="s">
        <v>247</v>
      </c>
      <c r="D33" s="197"/>
      <c r="E33" s="37" t="s">
        <v>402</v>
      </c>
      <c r="F33" s="37"/>
      <c r="G33" s="61"/>
      <c r="H33" s="61"/>
      <c r="I33" s="61"/>
      <c r="J33" s="65"/>
      <c r="K33" s="30"/>
      <c r="L33" s="30"/>
      <c r="M33" s="30"/>
      <c r="N33" s="30"/>
      <c r="O33" s="30" t="s">
        <v>359</v>
      </c>
      <c r="P33" s="197"/>
      <c r="Q33" s="132">
        <f t="shared" ref="Q33:AF33" si="8">SUM(Q34:Q36)</f>
        <v>0</v>
      </c>
      <c r="R33" s="132">
        <f t="shared" si="8"/>
        <v>0</v>
      </c>
      <c r="S33" s="132">
        <f t="shared" si="8"/>
        <v>0</v>
      </c>
      <c r="T33" s="132">
        <f t="shared" si="8"/>
        <v>0</v>
      </c>
      <c r="U33" s="132">
        <f t="shared" si="8"/>
        <v>0</v>
      </c>
      <c r="V33" s="132">
        <f t="shared" si="8"/>
        <v>0</v>
      </c>
      <c r="W33" s="132">
        <f t="shared" si="8"/>
        <v>0</v>
      </c>
      <c r="X33" s="132">
        <f t="shared" si="8"/>
        <v>0</v>
      </c>
      <c r="Y33" s="116">
        <f t="shared" si="8"/>
        <v>0</v>
      </c>
      <c r="Z33" s="116">
        <f t="shared" si="8"/>
        <v>0</v>
      </c>
      <c r="AA33" s="132">
        <f t="shared" si="8"/>
        <v>0</v>
      </c>
      <c r="AB33" s="132">
        <f t="shared" si="8"/>
        <v>0</v>
      </c>
      <c r="AC33" s="132">
        <f t="shared" si="8"/>
        <v>0</v>
      </c>
      <c r="AD33" s="132">
        <f t="shared" si="8"/>
        <v>0</v>
      </c>
      <c r="AE33" s="132">
        <f t="shared" si="8"/>
        <v>0</v>
      </c>
      <c r="AF33" s="132">
        <f t="shared" si="8"/>
        <v>0</v>
      </c>
    </row>
    <row r="34" spans="1:32" s="31" customFormat="1" ht="15" thickBot="1" x14ac:dyDescent="0.35">
      <c r="A34" s="81" t="str">
        <f t="shared" si="2"/>
        <v>10601</v>
      </c>
      <c r="B34" s="186" t="s">
        <v>16</v>
      </c>
      <c r="C34" s="182" t="s">
        <v>247</v>
      </c>
      <c r="D34" s="199" t="s">
        <v>363</v>
      </c>
      <c r="E34" s="33" t="s">
        <v>403</v>
      </c>
      <c r="F34" s="33"/>
      <c r="G34" s="63" t="s">
        <v>345</v>
      </c>
      <c r="H34" s="63"/>
      <c r="I34" s="63"/>
      <c r="J34" s="63"/>
      <c r="K34" s="40"/>
      <c r="L34" s="40"/>
      <c r="M34" s="40"/>
      <c r="N34" s="40"/>
      <c r="O34" s="40" t="s">
        <v>405</v>
      </c>
      <c r="P34" s="239" t="s">
        <v>431</v>
      </c>
      <c r="Q34" s="135"/>
      <c r="R34" s="134"/>
      <c r="S34" s="134"/>
      <c r="T34" s="134"/>
      <c r="U34" s="135"/>
      <c r="V34" s="134"/>
      <c r="W34" s="135"/>
      <c r="X34" s="134"/>
      <c r="Y34" s="117" t="str">
        <f>IFERROR(VLOOKUP(CONCATENATE("Totaal ",$A34), Geg_Bkhd!$A$1:$O$294, 13, FALSE), "€ 0,00")</f>
        <v>€ 0,00</v>
      </c>
      <c r="Z34" s="117" t="str">
        <f>IFERROR(VLOOKUP(CONCATENATE("Totaal ",$A34), Geg_Bkhd!$A$1:$O$294, 14, FALSE), "€ 0,00")</f>
        <v>€ 0,00</v>
      </c>
      <c r="AA34" s="135"/>
      <c r="AB34" s="134"/>
      <c r="AC34" s="135"/>
      <c r="AD34" s="134"/>
      <c r="AE34" s="135"/>
      <c r="AF34" s="134"/>
    </row>
    <row r="35" spans="1:32" s="31" customFormat="1" ht="15" thickBot="1" x14ac:dyDescent="0.35">
      <c r="A35" s="81" t="str">
        <f t="shared" si="2"/>
        <v>10602</v>
      </c>
      <c r="B35" s="186" t="s">
        <v>16</v>
      </c>
      <c r="C35" s="182" t="s">
        <v>247</v>
      </c>
      <c r="D35" s="199" t="s">
        <v>364</v>
      </c>
      <c r="E35" s="33" t="s">
        <v>404</v>
      </c>
      <c r="F35" s="33"/>
      <c r="G35" s="63" t="s">
        <v>345</v>
      </c>
      <c r="H35" s="63" t="s">
        <v>345</v>
      </c>
      <c r="I35" s="63" t="s">
        <v>345</v>
      </c>
      <c r="J35" s="63" t="s">
        <v>345</v>
      </c>
      <c r="K35" s="40"/>
      <c r="L35" s="40"/>
      <c r="M35" s="40"/>
      <c r="N35" s="40"/>
      <c r="O35" s="47" t="s">
        <v>405</v>
      </c>
      <c r="P35" s="239" t="s">
        <v>432</v>
      </c>
      <c r="Q35" s="135"/>
      <c r="R35" s="134"/>
      <c r="S35" s="134"/>
      <c r="T35" s="134"/>
      <c r="U35" s="135"/>
      <c r="V35" s="134"/>
      <c r="W35" s="135"/>
      <c r="X35" s="134"/>
      <c r="Y35" s="117" t="str">
        <f>IFERROR(VLOOKUP(CONCATENATE("Totaal ",$A35), Geg_Bkhd!$A$1:$O$294, 13, FALSE), "€ 0,00")</f>
        <v>€ 0,00</v>
      </c>
      <c r="Z35" s="117" t="str">
        <f>IFERROR(VLOOKUP(CONCATENATE("Totaal ",$A35), Geg_Bkhd!$A$1:$O$294, 14, FALSE), "€ 0,00")</f>
        <v>€ 0,00</v>
      </c>
      <c r="AA35" s="135"/>
      <c r="AB35" s="134"/>
      <c r="AC35" s="135"/>
      <c r="AD35" s="134"/>
      <c r="AE35" s="135"/>
      <c r="AF35" s="134"/>
    </row>
    <row r="36" spans="1:32" s="31" customFormat="1" ht="15" thickBot="1" x14ac:dyDescent="0.35">
      <c r="A36" s="81" t="str">
        <f t="shared" si="2"/>
        <v>10603</v>
      </c>
      <c r="B36" s="186" t="s">
        <v>16</v>
      </c>
      <c r="C36" s="182" t="s">
        <v>247</v>
      </c>
      <c r="D36" s="199" t="s">
        <v>381</v>
      </c>
      <c r="E36" s="33" t="s">
        <v>401</v>
      </c>
      <c r="F36" s="33"/>
      <c r="G36" s="63"/>
      <c r="H36" s="63" t="s">
        <v>345</v>
      </c>
      <c r="I36" s="63" t="s">
        <v>345</v>
      </c>
      <c r="J36" s="63" t="s">
        <v>345</v>
      </c>
      <c r="K36" s="40"/>
      <c r="L36" s="40"/>
      <c r="M36" s="40"/>
      <c r="N36" s="40"/>
      <c r="O36" s="40" t="s">
        <v>351</v>
      </c>
      <c r="P36" s="239" t="s">
        <v>433</v>
      </c>
      <c r="Q36" s="135"/>
      <c r="R36" s="134"/>
      <c r="S36" s="134"/>
      <c r="T36" s="134"/>
      <c r="U36" s="135"/>
      <c r="V36" s="134"/>
      <c r="W36" s="135"/>
      <c r="X36" s="134"/>
      <c r="Y36" s="117" t="str">
        <f>IFERROR(VLOOKUP(CONCATENATE("Totaal ",$A36), Geg_Bkhd!$A$1:$O$294, 13, FALSE), "€ 0,00")</f>
        <v>€ 0,00</v>
      </c>
      <c r="Z36" s="117" t="str">
        <f>IFERROR(VLOOKUP(CONCATENATE("Totaal ",$A36), Geg_Bkhd!$A$1:$O$294, 14, FALSE), "€ 0,00")</f>
        <v>€ 0,00</v>
      </c>
      <c r="AA36" s="135"/>
      <c r="AB36" s="134"/>
      <c r="AC36" s="135"/>
      <c r="AD36" s="134"/>
      <c r="AE36" s="135"/>
      <c r="AF36" s="134"/>
    </row>
    <row r="37" spans="1:32" s="91" customFormat="1" ht="18" thickBot="1" x14ac:dyDescent="0.4">
      <c r="A37" s="88">
        <f t="shared" si="3"/>
        <v>0</v>
      </c>
      <c r="B37" s="200" t="s">
        <v>19</v>
      </c>
      <c r="C37" s="190"/>
      <c r="D37" s="190"/>
      <c r="E37" s="95" t="s">
        <v>80</v>
      </c>
      <c r="F37" s="95"/>
      <c r="G37" s="101"/>
      <c r="H37" s="101"/>
      <c r="I37" s="101"/>
      <c r="J37" s="101"/>
      <c r="K37" s="95"/>
      <c r="L37" s="95"/>
      <c r="M37" s="95"/>
      <c r="N37" s="95"/>
      <c r="O37" s="95"/>
      <c r="P37" s="190"/>
      <c r="Q37" s="131">
        <f t="shared" ref="Q37:AF37" si="9">SUM(Q38+Q44+Q47+Q50+Q53)</f>
        <v>2400</v>
      </c>
      <c r="R37" s="131">
        <f t="shared" si="9"/>
        <v>0</v>
      </c>
      <c r="S37" s="131">
        <f t="shared" si="9"/>
        <v>2448</v>
      </c>
      <c r="T37" s="131">
        <f t="shared" si="9"/>
        <v>0</v>
      </c>
      <c r="U37" s="131">
        <f t="shared" si="9"/>
        <v>2496.96</v>
      </c>
      <c r="V37" s="131">
        <f t="shared" si="9"/>
        <v>0</v>
      </c>
      <c r="W37" s="131">
        <f t="shared" si="9"/>
        <v>2546.3999999999996</v>
      </c>
      <c r="X37" s="131">
        <f t="shared" si="9"/>
        <v>0</v>
      </c>
      <c r="Y37" s="115">
        <f t="shared" si="9"/>
        <v>150</v>
      </c>
      <c r="Z37" s="115">
        <f t="shared" si="9"/>
        <v>0</v>
      </c>
      <c r="AA37" s="131">
        <f t="shared" si="9"/>
        <v>0</v>
      </c>
      <c r="AB37" s="131">
        <f t="shared" si="9"/>
        <v>0</v>
      </c>
      <c r="AC37" s="131">
        <f t="shared" si="9"/>
        <v>0</v>
      </c>
      <c r="AD37" s="131">
        <f t="shared" si="9"/>
        <v>0</v>
      </c>
      <c r="AE37" s="131">
        <f t="shared" si="9"/>
        <v>0</v>
      </c>
      <c r="AF37" s="131">
        <f t="shared" si="9"/>
        <v>0</v>
      </c>
    </row>
    <row r="38" spans="1:32" ht="15" thickBot="1" x14ac:dyDescent="0.35">
      <c r="A38" s="81">
        <f t="shared" si="3"/>
        <v>0</v>
      </c>
      <c r="B38" s="186" t="s">
        <v>19</v>
      </c>
      <c r="C38" s="191" t="s">
        <v>17</v>
      </c>
      <c r="D38" s="192"/>
      <c r="E38" s="32" t="s">
        <v>81</v>
      </c>
      <c r="F38" s="37"/>
      <c r="G38" s="61"/>
      <c r="H38" s="61"/>
      <c r="I38" s="61"/>
      <c r="J38" s="62"/>
      <c r="K38" s="22"/>
      <c r="L38" s="22"/>
      <c r="M38" s="22"/>
      <c r="N38" s="22"/>
      <c r="O38" s="22"/>
      <c r="P38" s="192"/>
      <c r="Q38" s="132">
        <f t="shared" ref="Q38:AF38" si="10">SUM(Q39:Q43)</f>
        <v>0</v>
      </c>
      <c r="R38" s="132">
        <f t="shared" si="10"/>
        <v>0</v>
      </c>
      <c r="S38" s="132">
        <f t="shared" si="10"/>
        <v>0</v>
      </c>
      <c r="T38" s="132">
        <f t="shared" si="10"/>
        <v>0</v>
      </c>
      <c r="U38" s="132">
        <f t="shared" si="10"/>
        <v>0</v>
      </c>
      <c r="V38" s="132">
        <f t="shared" si="10"/>
        <v>0</v>
      </c>
      <c r="W38" s="132">
        <f t="shared" si="10"/>
        <v>0</v>
      </c>
      <c r="X38" s="132">
        <f t="shared" si="10"/>
        <v>0</v>
      </c>
      <c r="Y38" s="116">
        <f t="shared" si="10"/>
        <v>0</v>
      </c>
      <c r="Z38" s="116">
        <f t="shared" si="10"/>
        <v>0</v>
      </c>
      <c r="AA38" s="132">
        <f t="shared" si="10"/>
        <v>0</v>
      </c>
      <c r="AB38" s="132">
        <f t="shared" si="10"/>
        <v>0</v>
      </c>
      <c r="AC38" s="132">
        <f t="shared" si="10"/>
        <v>0</v>
      </c>
      <c r="AD38" s="132">
        <f t="shared" si="10"/>
        <v>0</v>
      </c>
      <c r="AE38" s="132">
        <f t="shared" si="10"/>
        <v>0</v>
      </c>
      <c r="AF38" s="132">
        <f t="shared" si="10"/>
        <v>0</v>
      </c>
    </row>
    <row r="39" spans="1:32" ht="29.4" thickBot="1" x14ac:dyDescent="0.35">
      <c r="A39" s="81" t="str">
        <f t="shared" ref="A39:A43" si="11">RIGHT(P39,5)</f>
        <v>20101</v>
      </c>
      <c r="B39" s="186" t="s">
        <v>19</v>
      </c>
      <c r="C39" s="186" t="s">
        <v>17</v>
      </c>
      <c r="D39" s="188" t="s">
        <v>140</v>
      </c>
      <c r="E39" s="34" t="s">
        <v>82</v>
      </c>
      <c r="F39" s="15"/>
      <c r="G39" s="63" t="s">
        <v>345</v>
      </c>
      <c r="H39" s="63"/>
      <c r="I39" s="63"/>
      <c r="J39" s="63"/>
      <c r="K39" s="8"/>
      <c r="L39" s="8"/>
      <c r="M39" s="8"/>
      <c r="N39" s="8"/>
      <c r="O39" s="8" t="s">
        <v>353</v>
      </c>
      <c r="P39" s="237" t="s">
        <v>434</v>
      </c>
      <c r="Q39" s="135"/>
      <c r="R39" s="134"/>
      <c r="S39" s="134"/>
      <c r="T39" s="134"/>
      <c r="U39" s="135"/>
      <c r="V39" s="134"/>
      <c r="W39" s="135"/>
      <c r="X39" s="134"/>
      <c r="Y39" s="117" t="str">
        <f>IFERROR(VLOOKUP(CONCATENATE("Totaal ",$A39), Geg_Bkhd!$A$1:$O$294, 13, FALSE), "€ 0,00")</f>
        <v>€ 0,00</v>
      </c>
      <c r="Z39" s="117" t="str">
        <f>IFERROR(VLOOKUP(CONCATENATE("Totaal ",$A39), Geg_Bkhd!$A$1:$O$294, 14, FALSE), "€ 0,00")</f>
        <v>€ 0,00</v>
      </c>
      <c r="AA39" s="135"/>
      <c r="AB39" s="134"/>
      <c r="AC39" s="135"/>
      <c r="AD39" s="134"/>
      <c r="AE39" s="135"/>
      <c r="AF39" s="134"/>
    </row>
    <row r="40" spans="1:32" ht="29.4" thickBot="1" x14ac:dyDescent="0.35">
      <c r="A40" s="81" t="str">
        <f t="shared" si="11"/>
        <v>20102</v>
      </c>
      <c r="B40" s="186" t="s">
        <v>19</v>
      </c>
      <c r="C40" s="186" t="s">
        <v>17</v>
      </c>
      <c r="D40" s="188" t="s">
        <v>141</v>
      </c>
      <c r="E40" s="34" t="s">
        <v>83</v>
      </c>
      <c r="F40" s="5"/>
      <c r="G40" s="63"/>
      <c r="H40" s="63"/>
      <c r="I40" s="63"/>
      <c r="J40" s="63" t="s">
        <v>345</v>
      </c>
      <c r="K40" s="8"/>
      <c r="L40" s="8"/>
      <c r="M40" s="8"/>
      <c r="N40" s="8"/>
      <c r="O40" s="40" t="s">
        <v>353</v>
      </c>
      <c r="P40" s="237" t="s">
        <v>435</v>
      </c>
      <c r="Q40" s="135"/>
      <c r="R40" s="134"/>
      <c r="S40" s="134"/>
      <c r="T40" s="134"/>
      <c r="U40" s="135"/>
      <c r="V40" s="134"/>
      <c r="W40" s="135"/>
      <c r="X40" s="134"/>
      <c r="Y40" s="117" t="str">
        <f>IFERROR(VLOOKUP(CONCATENATE("Totaal ",$A40), Geg_Bkhd!$A$1:$O$294, 13, FALSE), "€ 0,00")</f>
        <v>€ 0,00</v>
      </c>
      <c r="Z40" s="117" t="str">
        <f>IFERROR(VLOOKUP(CONCATENATE("Totaal ",$A40), Geg_Bkhd!$A$1:$O$294, 14, FALSE), "€ 0,00")</f>
        <v>€ 0,00</v>
      </c>
      <c r="AA40" s="135"/>
      <c r="AB40" s="134"/>
      <c r="AC40" s="135"/>
      <c r="AD40" s="134"/>
      <c r="AE40" s="135"/>
      <c r="AF40" s="134"/>
    </row>
    <row r="41" spans="1:32" ht="15" thickBot="1" x14ac:dyDescent="0.35">
      <c r="A41" s="81" t="str">
        <f t="shared" si="11"/>
        <v>20103</v>
      </c>
      <c r="B41" s="186" t="s">
        <v>19</v>
      </c>
      <c r="C41" s="186" t="s">
        <v>17</v>
      </c>
      <c r="D41" s="188" t="s">
        <v>142</v>
      </c>
      <c r="E41" s="35" t="s">
        <v>84</v>
      </c>
      <c r="F41" s="5"/>
      <c r="G41" s="63" t="s">
        <v>345</v>
      </c>
      <c r="H41" s="63" t="s">
        <v>345</v>
      </c>
      <c r="I41" s="63" t="s">
        <v>345</v>
      </c>
      <c r="J41" s="63" t="s">
        <v>345</v>
      </c>
      <c r="K41" s="8"/>
      <c r="L41" s="8"/>
      <c r="M41" s="8"/>
      <c r="N41" s="8"/>
      <c r="O41" s="40" t="s">
        <v>353</v>
      </c>
      <c r="P41" s="237" t="s">
        <v>436</v>
      </c>
      <c r="Q41" s="135"/>
      <c r="R41" s="134"/>
      <c r="S41" s="134"/>
      <c r="T41" s="134"/>
      <c r="U41" s="135"/>
      <c r="V41" s="134"/>
      <c r="W41" s="135"/>
      <c r="X41" s="134"/>
      <c r="Y41" s="117" t="str">
        <f>IFERROR(VLOOKUP(CONCATENATE("Totaal ",$A41), Geg_Bkhd!$A$1:$O$294, 13, FALSE), "€ 0,00")</f>
        <v>€ 0,00</v>
      </c>
      <c r="Z41" s="117" t="str">
        <f>IFERROR(VLOOKUP(CONCATENATE("Totaal ",$A41), Geg_Bkhd!$A$1:$O$294, 14, FALSE), "€ 0,00")</f>
        <v>€ 0,00</v>
      </c>
      <c r="AA41" s="135"/>
      <c r="AB41" s="134"/>
      <c r="AC41" s="135"/>
      <c r="AD41" s="134"/>
      <c r="AE41" s="135"/>
      <c r="AF41" s="134"/>
    </row>
    <row r="42" spans="1:32" ht="29.4" thickBot="1" x14ac:dyDescent="0.35">
      <c r="A42" s="81" t="str">
        <f t="shared" si="11"/>
        <v>20104</v>
      </c>
      <c r="B42" s="186" t="s">
        <v>19</v>
      </c>
      <c r="C42" s="186" t="s">
        <v>17</v>
      </c>
      <c r="D42" s="188" t="s">
        <v>143</v>
      </c>
      <c r="E42" s="35" t="s">
        <v>85</v>
      </c>
      <c r="F42" s="5"/>
      <c r="G42" s="63" t="s">
        <v>345</v>
      </c>
      <c r="H42" s="63" t="s">
        <v>345</v>
      </c>
      <c r="I42" s="63" t="s">
        <v>345</v>
      </c>
      <c r="J42" s="63" t="s">
        <v>345</v>
      </c>
      <c r="K42" s="6"/>
      <c r="L42" s="6"/>
      <c r="M42" s="6"/>
      <c r="N42" s="6"/>
      <c r="O42" s="40" t="s">
        <v>353</v>
      </c>
      <c r="P42" s="237" t="s">
        <v>437</v>
      </c>
      <c r="Q42" s="137"/>
      <c r="R42" s="138"/>
      <c r="S42" s="134"/>
      <c r="T42" s="138"/>
      <c r="U42" s="137"/>
      <c r="V42" s="138"/>
      <c r="W42" s="137"/>
      <c r="X42" s="138"/>
      <c r="Y42" s="117" t="str">
        <f>IFERROR(VLOOKUP(CONCATENATE("Totaal ",$A42), Geg_Bkhd!$A$1:$O$294, 13, FALSE), "€ 0,00")</f>
        <v>€ 0,00</v>
      </c>
      <c r="Z42" s="117" t="str">
        <f>IFERROR(VLOOKUP(CONCATENATE("Totaal ",$A42), Geg_Bkhd!$A$1:$O$294, 14, FALSE), "€ 0,00")</f>
        <v>€ 0,00</v>
      </c>
      <c r="AA42" s="137"/>
      <c r="AB42" s="138"/>
      <c r="AC42" s="137"/>
      <c r="AD42" s="138"/>
      <c r="AE42" s="137"/>
      <c r="AF42" s="138"/>
    </row>
    <row r="43" spans="1:32" ht="29.4" thickBot="1" x14ac:dyDescent="0.35">
      <c r="A43" s="81" t="str">
        <f t="shared" si="11"/>
        <v>20105</v>
      </c>
      <c r="B43" s="186" t="s">
        <v>19</v>
      </c>
      <c r="C43" s="186" t="s">
        <v>17</v>
      </c>
      <c r="D43" s="188" t="s">
        <v>144</v>
      </c>
      <c r="E43" s="35" t="s">
        <v>358</v>
      </c>
      <c r="F43" s="15"/>
      <c r="G43" s="63"/>
      <c r="H43" s="63" t="s">
        <v>345</v>
      </c>
      <c r="I43" s="63" t="s">
        <v>345</v>
      </c>
      <c r="J43" s="63" t="s">
        <v>345</v>
      </c>
      <c r="K43" s="8"/>
      <c r="L43" s="8"/>
      <c r="M43" s="8"/>
      <c r="N43" s="8"/>
      <c r="O43" s="40" t="s">
        <v>353</v>
      </c>
      <c r="P43" s="237" t="s">
        <v>438</v>
      </c>
      <c r="Q43" s="135"/>
      <c r="R43" s="134"/>
      <c r="S43" s="134"/>
      <c r="T43" s="134"/>
      <c r="U43" s="135"/>
      <c r="V43" s="134"/>
      <c r="W43" s="135"/>
      <c r="X43" s="134"/>
      <c r="Y43" s="117" t="str">
        <f>IFERROR(VLOOKUP(CONCATENATE("Totaal ",$A43), Geg_Bkhd!$A$1:$O$294, 13, FALSE), "€ 0,00")</f>
        <v>€ 0,00</v>
      </c>
      <c r="Z43" s="117" t="str">
        <f>IFERROR(VLOOKUP(CONCATENATE("Totaal ",$A43), Geg_Bkhd!$A$1:$O$294, 14, FALSE), "€ 0,00")</f>
        <v>€ 0,00</v>
      </c>
      <c r="AA43" s="135"/>
      <c r="AB43" s="134"/>
      <c r="AC43" s="135"/>
      <c r="AD43" s="134"/>
      <c r="AE43" s="135"/>
      <c r="AF43" s="134"/>
    </row>
    <row r="44" spans="1:32" ht="29.4" thickBot="1" x14ac:dyDescent="0.35">
      <c r="A44" s="81">
        <f t="shared" si="3"/>
        <v>0</v>
      </c>
      <c r="B44" s="186" t="s">
        <v>19</v>
      </c>
      <c r="C44" s="198" t="s">
        <v>18</v>
      </c>
      <c r="D44" s="201"/>
      <c r="E44" s="32" t="s">
        <v>86</v>
      </c>
      <c r="F44" s="37"/>
      <c r="G44" s="61"/>
      <c r="H44" s="61"/>
      <c r="I44" s="61"/>
      <c r="J44" s="61"/>
      <c r="K44" s="37"/>
      <c r="L44" s="37"/>
      <c r="M44" s="37"/>
      <c r="N44" s="37"/>
      <c r="O44" s="37"/>
      <c r="P44" s="201"/>
      <c r="Q44" s="139">
        <f t="shared" ref="Q44:AF44" si="12">SUM(Q45:Q46)</f>
        <v>1000</v>
      </c>
      <c r="R44" s="139">
        <f t="shared" si="12"/>
        <v>0</v>
      </c>
      <c r="S44" s="139">
        <f t="shared" si="12"/>
        <v>1020</v>
      </c>
      <c r="T44" s="139">
        <f t="shared" si="12"/>
        <v>0</v>
      </c>
      <c r="U44" s="139">
        <f t="shared" si="12"/>
        <v>1040.4000000000001</v>
      </c>
      <c r="V44" s="139">
        <f t="shared" si="12"/>
        <v>0</v>
      </c>
      <c r="W44" s="139">
        <f t="shared" si="12"/>
        <v>1061</v>
      </c>
      <c r="X44" s="139">
        <f t="shared" si="12"/>
        <v>0</v>
      </c>
      <c r="Y44" s="119">
        <f t="shared" si="12"/>
        <v>0</v>
      </c>
      <c r="Z44" s="119">
        <f t="shared" si="12"/>
        <v>0</v>
      </c>
      <c r="AA44" s="139">
        <f t="shared" si="12"/>
        <v>0</v>
      </c>
      <c r="AB44" s="139">
        <f t="shared" si="12"/>
        <v>0</v>
      </c>
      <c r="AC44" s="139">
        <f t="shared" si="12"/>
        <v>0</v>
      </c>
      <c r="AD44" s="139">
        <f t="shared" si="12"/>
        <v>0</v>
      </c>
      <c r="AE44" s="139">
        <f t="shared" si="12"/>
        <v>0</v>
      </c>
      <c r="AF44" s="139">
        <f t="shared" si="12"/>
        <v>0</v>
      </c>
    </row>
    <row r="45" spans="1:32" ht="29.4" thickBot="1" x14ac:dyDescent="0.35">
      <c r="A45" s="81" t="str">
        <f t="shared" ref="A45:A46" si="13">RIGHT(P45,5)</f>
        <v>20201</v>
      </c>
      <c r="B45" s="186" t="s">
        <v>19</v>
      </c>
      <c r="C45" s="186" t="s">
        <v>18</v>
      </c>
      <c r="D45" s="188" t="s">
        <v>145</v>
      </c>
      <c r="E45" s="34" t="s">
        <v>87</v>
      </c>
      <c r="F45" s="5"/>
      <c r="G45" s="63" t="s">
        <v>345</v>
      </c>
      <c r="H45" s="63" t="s">
        <v>345</v>
      </c>
      <c r="I45" s="63" t="s">
        <v>345</v>
      </c>
      <c r="J45" s="63" t="s">
        <v>345</v>
      </c>
      <c r="K45" s="8"/>
      <c r="L45" s="8"/>
      <c r="M45" s="8"/>
      <c r="N45" s="8"/>
      <c r="O45" s="40" t="s">
        <v>352</v>
      </c>
      <c r="P45" s="237" t="s">
        <v>439</v>
      </c>
      <c r="Q45" s="135"/>
      <c r="R45" s="134"/>
      <c r="S45" s="134"/>
      <c r="T45" s="134"/>
      <c r="U45" s="135"/>
      <c r="V45" s="134"/>
      <c r="W45" s="135"/>
      <c r="X45" s="134"/>
      <c r="Y45" s="117" t="str">
        <f>IFERROR(VLOOKUP(CONCATENATE("Totaal ",$A45), Geg_Bkhd!$A$1:$O$294, 13, FALSE), "€ 0,00")</f>
        <v>€ 0,00</v>
      </c>
      <c r="Z45" s="117" t="str">
        <f>IFERROR(VLOOKUP(CONCATENATE("Totaal ",$A45), Geg_Bkhd!$A$1:$O$294, 14, FALSE), "€ 0,00")</f>
        <v>€ 0,00</v>
      </c>
      <c r="AA45" s="135"/>
      <c r="AB45" s="134"/>
      <c r="AC45" s="135"/>
      <c r="AD45" s="134"/>
      <c r="AE45" s="135"/>
      <c r="AF45" s="134"/>
    </row>
    <row r="46" spans="1:32" s="25" customFormat="1" ht="29.4" thickBot="1" x14ac:dyDescent="0.35">
      <c r="A46" s="81" t="str">
        <f t="shared" si="13"/>
        <v>20202</v>
      </c>
      <c r="B46" s="186" t="s">
        <v>19</v>
      </c>
      <c r="C46" s="186" t="s">
        <v>18</v>
      </c>
      <c r="D46" s="188" t="s">
        <v>146</v>
      </c>
      <c r="E46" s="35" t="s">
        <v>88</v>
      </c>
      <c r="F46" s="27"/>
      <c r="G46" s="63" t="s">
        <v>345</v>
      </c>
      <c r="H46" s="63" t="s">
        <v>345</v>
      </c>
      <c r="I46" s="63" t="s">
        <v>345</v>
      </c>
      <c r="J46" s="63" t="s">
        <v>345</v>
      </c>
      <c r="K46" s="29"/>
      <c r="L46" s="29"/>
      <c r="M46" s="29"/>
      <c r="N46" s="29"/>
      <c r="O46" s="29" t="s">
        <v>354</v>
      </c>
      <c r="P46" s="237" t="s">
        <v>440</v>
      </c>
      <c r="Q46" s="135">
        <v>1000</v>
      </c>
      <c r="R46" s="134"/>
      <c r="S46" s="134">
        <v>1020</v>
      </c>
      <c r="T46" s="134"/>
      <c r="U46" s="134">
        <v>1040.4000000000001</v>
      </c>
      <c r="V46" s="134"/>
      <c r="W46" s="134">
        <v>1061</v>
      </c>
      <c r="X46" s="134"/>
      <c r="Y46" s="117" t="str">
        <f>IFERROR(VLOOKUP(CONCATENATE("Totaal ",$A46), Geg_Bkhd!$A$1:$O$294, 13, FALSE), "€ 0,00")</f>
        <v>€ 0,00</v>
      </c>
      <c r="Z46" s="117" t="str">
        <f>IFERROR(VLOOKUP(CONCATENATE("Totaal ",$A46), Geg_Bkhd!$A$1:$O$294, 14, FALSE), "€ 0,00")</f>
        <v>€ 0,00</v>
      </c>
      <c r="AA46" s="135"/>
      <c r="AB46" s="134"/>
      <c r="AC46" s="135"/>
      <c r="AD46" s="134"/>
      <c r="AE46" s="135"/>
      <c r="AF46" s="134"/>
    </row>
    <row r="47" spans="1:32" s="25" customFormat="1" ht="15" thickBot="1" x14ac:dyDescent="0.35">
      <c r="A47" s="81">
        <f t="shared" si="3"/>
        <v>0</v>
      </c>
      <c r="B47" s="186" t="s">
        <v>19</v>
      </c>
      <c r="C47" s="198" t="s">
        <v>21</v>
      </c>
      <c r="D47" s="201"/>
      <c r="E47" s="32" t="s">
        <v>89</v>
      </c>
      <c r="F47" s="37" t="s">
        <v>347</v>
      </c>
      <c r="G47" s="61"/>
      <c r="H47" s="61"/>
      <c r="I47" s="61"/>
      <c r="J47" s="61"/>
      <c r="K47" s="37"/>
      <c r="L47" s="37"/>
      <c r="M47" s="37"/>
      <c r="N47" s="37"/>
      <c r="O47" s="37"/>
      <c r="P47" s="201"/>
      <c r="Q47" s="139">
        <f t="shared" ref="Q47:AF47" si="14">SUM(Q48:Q49)</f>
        <v>950</v>
      </c>
      <c r="R47" s="139">
        <f t="shared" si="14"/>
        <v>0</v>
      </c>
      <c r="S47" s="139">
        <f t="shared" si="14"/>
        <v>969</v>
      </c>
      <c r="T47" s="139">
        <f t="shared" si="14"/>
        <v>0</v>
      </c>
      <c r="U47" s="139">
        <f t="shared" si="14"/>
        <v>988.38000000000011</v>
      </c>
      <c r="V47" s="139">
        <f t="shared" si="14"/>
        <v>0</v>
      </c>
      <c r="W47" s="139">
        <f t="shared" si="14"/>
        <v>1007.95</v>
      </c>
      <c r="X47" s="139">
        <f t="shared" si="14"/>
        <v>0</v>
      </c>
      <c r="Y47" s="119">
        <f t="shared" si="14"/>
        <v>0</v>
      </c>
      <c r="Z47" s="119">
        <f t="shared" si="14"/>
        <v>0</v>
      </c>
      <c r="AA47" s="139">
        <f t="shared" si="14"/>
        <v>0</v>
      </c>
      <c r="AB47" s="139">
        <f t="shared" si="14"/>
        <v>0</v>
      </c>
      <c r="AC47" s="139">
        <f t="shared" si="14"/>
        <v>0</v>
      </c>
      <c r="AD47" s="139">
        <f t="shared" si="14"/>
        <v>0</v>
      </c>
      <c r="AE47" s="139">
        <f t="shared" si="14"/>
        <v>0</v>
      </c>
      <c r="AF47" s="139">
        <f t="shared" si="14"/>
        <v>0</v>
      </c>
    </row>
    <row r="48" spans="1:32" s="25" customFormat="1" ht="15" thickBot="1" x14ac:dyDescent="0.35">
      <c r="A48" s="81" t="str">
        <f t="shared" ref="A48:A49" si="15">RIGHT(P48,5)</f>
        <v>20301</v>
      </c>
      <c r="B48" s="186" t="s">
        <v>19</v>
      </c>
      <c r="C48" s="186" t="s">
        <v>21</v>
      </c>
      <c r="D48" s="188" t="s">
        <v>147</v>
      </c>
      <c r="E48" s="34" t="s">
        <v>90</v>
      </c>
      <c r="F48" s="27"/>
      <c r="G48" s="63" t="s">
        <v>345</v>
      </c>
      <c r="H48" s="63" t="s">
        <v>345</v>
      </c>
      <c r="I48" s="63" t="s">
        <v>345</v>
      </c>
      <c r="J48" s="63" t="s">
        <v>345</v>
      </c>
      <c r="K48" s="29"/>
      <c r="L48" s="29"/>
      <c r="M48" s="29"/>
      <c r="N48" s="29"/>
      <c r="O48" s="40" t="s">
        <v>353</v>
      </c>
      <c r="P48" s="237" t="s">
        <v>441</v>
      </c>
      <c r="Q48" s="133">
        <v>450</v>
      </c>
      <c r="R48" s="134"/>
      <c r="S48" s="134">
        <v>459</v>
      </c>
      <c r="T48" s="134"/>
      <c r="U48" s="134">
        <v>468.18</v>
      </c>
      <c r="V48" s="134"/>
      <c r="W48" s="134">
        <v>477.45</v>
      </c>
      <c r="X48" s="134"/>
      <c r="Y48" s="117" t="str">
        <f>IFERROR(VLOOKUP(CONCATENATE("Totaal ",$A48), Geg_Bkhd!$A$1:$O$294, 13, FALSE), "€ 0,00")</f>
        <v>€ 0,00</v>
      </c>
      <c r="Z48" s="117" t="str">
        <f>IFERROR(VLOOKUP(CONCATENATE("Totaal ",$A48), Geg_Bkhd!$A$1:$O$294, 14, FALSE), "€ 0,00")</f>
        <v>€ 0,00</v>
      </c>
      <c r="AA48" s="135"/>
      <c r="AB48" s="134"/>
      <c r="AC48" s="135"/>
      <c r="AD48" s="134"/>
      <c r="AE48" s="135"/>
      <c r="AF48" s="134"/>
    </row>
    <row r="49" spans="1:32" s="25" customFormat="1" ht="29.4" thickBot="1" x14ac:dyDescent="0.35">
      <c r="A49" s="81" t="str">
        <f t="shared" si="15"/>
        <v>20302</v>
      </c>
      <c r="B49" s="186" t="s">
        <v>19</v>
      </c>
      <c r="C49" s="186" t="s">
        <v>21</v>
      </c>
      <c r="D49" s="188" t="s">
        <v>148</v>
      </c>
      <c r="E49" s="35" t="s">
        <v>91</v>
      </c>
      <c r="F49" s="27"/>
      <c r="G49" s="63" t="s">
        <v>345</v>
      </c>
      <c r="H49" s="63" t="s">
        <v>345</v>
      </c>
      <c r="I49" s="63" t="s">
        <v>345</v>
      </c>
      <c r="J49" s="63" t="s">
        <v>345</v>
      </c>
      <c r="K49" s="29"/>
      <c r="L49" s="29"/>
      <c r="M49" s="29"/>
      <c r="N49" s="29"/>
      <c r="O49" s="40" t="s">
        <v>353</v>
      </c>
      <c r="P49" s="237" t="s">
        <v>442</v>
      </c>
      <c r="Q49" s="135">
        <v>500</v>
      </c>
      <c r="R49" s="134"/>
      <c r="S49" s="134">
        <v>510</v>
      </c>
      <c r="T49" s="134"/>
      <c r="U49" s="134">
        <v>520.20000000000005</v>
      </c>
      <c r="V49" s="134"/>
      <c r="W49" s="134">
        <v>530.5</v>
      </c>
      <c r="X49" s="134"/>
      <c r="Y49" s="117" t="str">
        <f>IFERROR(VLOOKUP(CONCATENATE("Totaal ",$A49), Geg_Bkhd!$A$1:$O$294, 13, FALSE), "€ 0,00")</f>
        <v>€ 0,00</v>
      </c>
      <c r="Z49" s="117" t="str">
        <f>IFERROR(VLOOKUP(CONCATENATE("Totaal ",$A49), Geg_Bkhd!$A$1:$O$294, 14, FALSE), "€ 0,00")</f>
        <v>€ 0,00</v>
      </c>
      <c r="AA49" s="135"/>
      <c r="AB49" s="134"/>
      <c r="AC49" s="135"/>
      <c r="AD49" s="134"/>
      <c r="AE49" s="135"/>
      <c r="AF49" s="134"/>
    </row>
    <row r="50" spans="1:32" s="25" customFormat="1" ht="15" thickBot="1" x14ac:dyDescent="0.35">
      <c r="A50" s="81">
        <f t="shared" si="3"/>
        <v>0</v>
      </c>
      <c r="B50" s="186" t="s">
        <v>19</v>
      </c>
      <c r="C50" s="198" t="s">
        <v>22</v>
      </c>
      <c r="D50" s="201"/>
      <c r="E50" s="32" t="s">
        <v>92</v>
      </c>
      <c r="F50" s="37"/>
      <c r="G50" s="61"/>
      <c r="H50" s="61"/>
      <c r="I50" s="61"/>
      <c r="J50" s="61"/>
      <c r="K50" s="37"/>
      <c r="L50" s="37"/>
      <c r="M50" s="37"/>
      <c r="N50" s="37"/>
      <c r="O50" s="37"/>
      <c r="P50" s="201"/>
      <c r="Q50" s="139">
        <f t="shared" ref="Q50:AF50" si="16">SUM(Q51:Q52)</f>
        <v>0</v>
      </c>
      <c r="R50" s="139">
        <f t="shared" si="16"/>
        <v>0</v>
      </c>
      <c r="S50" s="139">
        <f t="shared" si="16"/>
        <v>0</v>
      </c>
      <c r="T50" s="139">
        <f t="shared" si="16"/>
        <v>0</v>
      </c>
      <c r="U50" s="139">
        <f t="shared" si="16"/>
        <v>0</v>
      </c>
      <c r="V50" s="139">
        <f t="shared" si="16"/>
        <v>0</v>
      </c>
      <c r="W50" s="139">
        <f t="shared" si="16"/>
        <v>0</v>
      </c>
      <c r="X50" s="139">
        <f t="shared" si="16"/>
        <v>0</v>
      </c>
      <c r="Y50" s="119">
        <f t="shared" si="16"/>
        <v>0</v>
      </c>
      <c r="Z50" s="119">
        <f t="shared" si="16"/>
        <v>0</v>
      </c>
      <c r="AA50" s="139">
        <f t="shared" si="16"/>
        <v>0</v>
      </c>
      <c r="AB50" s="139">
        <f t="shared" si="16"/>
        <v>0</v>
      </c>
      <c r="AC50" s="139">
        <f t="shared" si="16"/>
        <v>0</v>
      </c>
      <c r="AD50" s="139">
        <f t="shared" si="16"/>
        <v>0</v>
      </c>
      <c r="AE50" s="139">
        <f t="shared" si="16"/>
        <v>0</v>
      </c>
      <c r="AF50" s="139">
        <f t="shared" si="16"/>
        <v>0</v>
      </c>
    </row>
    <row r="51" spans="1:32" s="25" customFormat="1" ht="29.4" thickBot="1" x14ac:dyDescent="0.35">
      <c r="A51" s="81" t="str">
        <f t="shared" ref="A51:A52" si="17">RIGHT(P51,5)</f>
        <v>20401</v>
      </c>
      <c r="B51" s="186" t="s">
        <v>19</v>
      </c>
      <c r="C51" s="186" t="s">
        <v>22</v>
      </c>
      <c r="D51" s="188" t="s">
        <v>149</v>
      </c>
      <c r="E51" s="35" t="s">
        <v>93</v>
      </c>
      <c r="F51" s="27"/>
      <c r="G51" s="63" t="s">
        <v>345</v>
      </c>
      <c r="H51" s="63" t="s">
        <v>345</v>
      </c>
      <c r="I51" s="63" t="s">
        <v>345</v>
      </c>
      <c r="J51" s="63" t="s">
        <v>345</v>
      </c>
      <c r="K51" s="29"/>
      <c r="L51" s="29"/>
      <c r="M51" s="29"/>
      <c r="N51" s="29"/>
      <c r="O51" s="40" t="s">
        <v>352</v>
      </c>
      <c r="P51" s="237" t="s">
        <v>443</v>
      </c>
      <c r="Q51" s="135"/>
      <c r="R51" s="134"/>
      <c r="S51" s="134"/>
      <c r="T51" s="134"/>
      <c r="U51" s="135"/>
      <c r="V51" s="134"/>
      <c r="W51" s="135"/>
      <c r="X51" s="134"/>
      <c r="Y51" s="117" t="str">
        <f>IFERROR(VLOOKUP(CONCATENATE("Totaal ",$A51), Geg_Bkhd!$A$1:$O$294, 13, FALSE), "€ 0,00")</f>
        <v>€ 0,00</v>
      </c>
      <c r="Z51" s="117" t="str">
        <f>IFERROR(VLOOKUP(CONCATENATE("Totaal ",$A51), Geg_Bkhd!$A$1:$O$294, 14, FALSE), "€ 0,00")</f>
        <v>€ 0,00</v>
      </c>
      <c r="AA51" s="135"/>
      <c r="AB51" s="134"/>
      <c r="AC51" s="135"/>
      <c r="AD51" s="134"/>
      <c r="AE51" s="135"/>
      <c r="AF51" s="134"/>
    </row>
    <row r="52" spans="1:32" s="25" customFormat="1" ht="29.4" thickBot="1" x14ac:dyDescent="0.35">
      <c r="A52" s="81" t="str">
        <f t="shared" si="17"/>
        <v>20402</v>
      </c>
      <c r="B52" s="186" t="s">
        <v>19</v>
      </c>
      <c r="C52" s="186" t="s">
        <v>22</v>
      </c>
      <c r="D52" s="188" t="s">
        <v>150</v>
      </c>
      <c r="E52" s="35" t="s">
        <v>94</v>
      </c>
      <c r="F52" s="27"/>
      <c r="G52" s="63" t="s">
        <v>345</v>
      </c>
      <c r="H52" s="63" t="s">
        <v>345</v>
      </c>
      <c r="I52" s="63" t="s">
        <v>345</v>
      </c>
      <c r="J52" s="63" t="s">
        <v>345</v>
      </c>
      <c r="K52" s="29"/>
      <c r="L52" s="29"/>
      <c r="M52" s="29"/>
      <c r="N52" s="29"/>
      <c r="O52" s="40" t="s">
        <v>352</v>
      </c>
      <c r="P52" s="237" t="s">
        <v>444</v>
      </c>
      <c r="Q52" s="135"/>
      <c r="R52" s="134"/>
      <c r="S52" s="134"/>
      <c r="T52" s="134"/>
      <c r="U52" s="135"/>
      <c r="V52" s="134"/>
      <c r="W52" s="135"/>
      <c r="X52" s="134"/>
      <c r="Y52" s="117" t="str">
        <f>IFERROR(VLOOKUP(CONCATENATE("Totaal ",$A52), Geg_Bkhd!$A$1:$O$294, 13, FALSE), "€ 0,00")</f>
        <v>€ 0,00</v>
      </c>
      <c r="Z52" s="117" t="str">
        <f>IFERROR(VLOOKUP(CONCATENATE("Totaal ",$A52), Geg_Bkhd!$A$1:$O$294, 14, FALSE), "€ 0,00")</f>
        <v>€ 0,00</v>
      </c>
      <c r="AA52" s="135"/>
      <c r="AB52" s="134"/>
      <c r="AC52" s="135"/>
      <c r="AD52" s="134"/>
      <c r="AE52" s="135"/>
      <c r="AF52" s="134"/>
    </row>
    <row r="53" spans="1:32" s="25" customFormat="1" ht="15" thickBot="1" x14ac:dyDescent="0.35">
      <c r="A53" s="81">
        <f t="shared" si="3"/>
        <v>0</v>
      </c>
      <c r="B53" s="186" t="s">
        <v>19</v>
      </c>
      <c r="C53" s="198" t="s">
        <v>115</v>
      </c>
      <c r="D53" s="201"/>
      <c r="E53" s="32" t="s">
        <v>95</v>
      </c>
      <c r="F53" s="37" t="s">
        <v>348</v>
      </c>
      <c r="G53" s="61"/>
      <c r="H53" s="61"/>
      <c r="I53" s="61"/>
      <c r="J53" s="61"/>
      <c r="K53" s="37"/>
      <c r="L53" s="37"/>
      <c r="M53" s="37"/>
      <c r="N53" s="37"/>
      <c r="O53" s="37"/>
      <c r="P53" s="201"/>
      <c r="Q53" s="139">
        <f t="shared" ref="Q53:AF53" si="18">SUM(Q54:Q56)</f>
        <v>450</v>
      </c>
      <c r="R53" s="139">
        <f t="shared" si="18"/>
        <v>0</v>
      </c>
      <c r="S53" s="139">
        <f t="shared" si="18"/>
        <v>459</v>
      </c>
      <c r="T53" s="139">
        <f t="shared" si="18"/>
        <v>0</v>
      </c>
      <c r="U53" s="139">
        <f t="shared" si="18"/>
        <v>468.18</v>
      </c>
      <c r="V53" s="139">
        <f t="shared" si="18"/>
        <v>0</v>
      </c>
      <c r="W53" s="139">
        <f t="shared" si="18"/>
        <v>477.45</v>
      </c>
      <c r="X53" s="139">
        <f t="shared" si="18"/>
        <v>0</v>
      </c>
      <c r="Y53" s="119">
        <f t="shared" si="18"/>
        <v>150</v>
      </c>
      <c r="Z53" s="119">
        <f t="shared" si="18"/>
        <v>0</v>
      </c>
      <c r="AA53" s="139">
        <f t="shared" si="18"/>
        <v>0</v>
      </c>
      <c r="AB53" s="139">
        <f t="shared" si="18"/>
        <v>0</v>
      </c>
      <c r="AC53" s="139">
        <f t="shared" si="18"/>
        <v>0</v>
      </c>
      <c r="AD53" s="139">
        <f t="shared" si="18"/>
        <v>0</v>
      </c>
      <c r="AE53" s="139">
        <f t="shared" si="18"/>
        <v>0</v>
      </c>
      <c r="AF53" s="139">
        <f t="shared" si="18"/>
        <v>0</v>
      </c>
    </row>
    <row r="54" spans="1:32" s="25" customFormat="1" ht="29.4" thickBot="1" x14ac:dyDescent="0.35">
      <c r="A54" s="81" t="str">
        <f t="shared" ref="A54:A56" si="19">RIGHT(P54,5)</f>
        <v>20501</v>
      </c>
      <c r="B54" s="186" t="s">
        <v>19</v>
      </c>
      <c r="C54" s="186" t="s">
        <v>115</v>
      </c>
      <c r="D54" s="188" t="s">
        <v>151</v>
      </c>
      <c r="E54" s="35" t="s">
        <v>96</v>
      </c>
      <c r="F54" s="27"/>
      <c r="G54" s="63" t="s">
        <v>345</v>
      </c>
      <c r="H54" s="63" t="s">
        <v>345</v>
      </c>
      <c r="I54" s="63" t="s">
        <v>345</v>
      </c>
      <c r="J54" s="63" t="s">
        <v>345</v>
      </c>
      <c r="K54" s="29"/>
      <c r="L54" s="29"/>
      <c r="M54" s="29"/>
      <c r="N54" s="29"/>
      <c r="O54" s="29" t="s">
        <v>353</v>
      </c>
      <c r="P54" s="237" t="s">
        <v>445</v>
      </c>
      <c r="Q54" s="133">
        <v>450</v>
      </c>
      <c r="R54" s="134"/>
      <c r="S54" s="134">
        <v>459</v>
      </c>
      <c r="T54" s="134"/>
      <c r="U54" s="134">
        <v>468.18</v>
      </c>
      <c r="V54" s="134"/>
      <c r="W54" s="134">
        <v>477.45</v>
      </c>
      <c r="X54" s="134"/>
      <c r="Y54" s="117">
        <f>IFERROR(VLOOKUP(CONCATENATE("Totaal ",$A54), Geg_Bkhd!$A$1:$O$294, 13, FALSE), "€ 0,00")</f>
        <v>150</v>
      </c>
      <c r="Z54" s="117">
        <f>IFERROR(VLOOKUP(CONCATENATE("Totaal ",$A54), Geg_Bkhd!$A$1:$O$294, 14, FALSE), "€ 0,00")</f>
        <v>0</v>
      </c>
      <c r="AA54" s="135"/>
      <c r="AB54" s="134"/>
      <c r="AC54" s="135"/>
      <c r="AD54" s="134"/>
      <c r="AE54" s="135"/>
      <c r="AF54" s="134"/>
    </row>
    <row r="55" spans="1:32" s="25" customFormat="1" ht="43.8" thickBot="1" x14ac:dyDescent="0.35">
      <c r="A55" s="81" t="str">
        <f t="shared" si="19"/>
        <v>20502</v>
      </c>
      <c r="B55" s="186" t="s">
        <v>19</v>
      </c>
      <c r="C55" s="186" t="s">
        <v>115</v>
      </c>
      <c r="D55" s="188" t="s">
        <v>152</v>
      </c>
      <c r="E55" s="35" t="s">
        <v>97</v>
      </c>
      <c r="F55" s="27"/>
      <c r="G55" s="63" t="s">
        <v>345</v>
      </c>
      <c r="H55" s="63" t="s">
        <v>345</v>
      </c>
      <c r="I55" s="63" t="s">
        <v>345</v>
      </c>
      <c r="J55" s="63" t="s">
        <v>345</v>
      </c>
      <c r="K55" s="29"/>
      <c r="L55" s="29"/>
      <c r="M55" s="29"/>
      <c r="N55" s="29"/>
      <c r="O55" s="29" t="s">
        <v>355</v>
      </c>
      <c r="P55" s="237" t="s">
        <v>446</v>
      </c>
      <c r="Q55" s="135"/>
      <c r="R55" s="134"/>
      <c r="S55" s="134"/>
      <c r="T55" s="134"/>
      <c r="U55" s="135"/>
      <c r="V55" s="134"/>
      <c r="W55" s="135"/>
      <c r="X55" s="134"/>
      <c r="Y55" s="117" t="str">
        <f>IFERROR(VLOOKUP(CONCATENATE("Totaal ",$A55), Geg_Bkhd!$A$1:$O$294, 13, FALSE), "€ 0,00")</f>
        <v>€ 0,00</v>
      </c>
      <c r="Z55" s="117" t="str">
        <f>IFERROR(VLOOKUP(CONCATENATE("Totaal ",$A55), Geg_Bkhd!$A$1:$O$294, 14, FALSE), "€ 0,00")</f>
        <v>€ 0,00</v>
      </c>
      <c r="AA55" s="135"/>
      <c r="AB55" s="134"/>
      <c r="AC55" s="135"/>
      <c r="AD55" s="134"/>
      <c r="AE55" s="135"/>
      <c r="AF55" s="134"/>
    </row>
    <row r="56" spans="1:32" s="25" customFormat="1" ht="43.8" thickBot="1" x14ac:dyDescent="0.35">
      <c r="A56" s="81" t="str">
        <f t="shared" si="19"/>
        <v>20503</v>
      </c>
      <c r="B56" s="186" t="s">
        <v>19</v>
      </c>
      <c r="C56" s="186" t="s">
        <v>115</v>
      </c>
      <c r="D56" s="188" t="s">
        <v>153</v>
      </c>
      <c r="E56" s="35" t="s">
        <v>98</v>
      </c>
      <c r="F56" s="27"/>
      <c r="G56" s="63" t="s">
        <v>345</v>
      </c>
      <c r="H56" s="63" t="s">
        <v>345</v>
      </c>
      <c r="I56" s="63" t="s">
        <v>345</v>
      </c>
      <c r="J56" s="63" t="s">
        <v>345</v>
      </c>
      <c r="K56" s="29"/>
      <c r="L56" s="29"/>
      <c r="M56" s="29"/>
      <c r="N56" s="29"/>
      <c r="O56" s="29" t="s">
        <v>356</v>
      </c>
      <c r="P56" s="237" t="s">
        <v>447</v>
      </c>
      <c r="Q56" s="135"/>
      <c r="R56" s="134"/>
      <c r="S56" s="134"/>
      <c r="T56" s="134"/>
      <c r="U56" s="135"/>
      <c r="V56" s="134"/>
      <c r="W56" s="135"/>
      <c r="X56" s="134"/>
      <c r="Y56" s="117" t="str">
        <f>IFERROR(VLOOKUP(CONCATENATE("Totaal ",$A56), Geg_Bkhd!$A$1:$O$294, 13, FALSE), "€ 0,00")</f>
        <v>€ 0,00</v>
      </c>
      <c r="Z56" s="117" t="str">
        <f>IFERROR(VLOOKUP(CONCATENATE("Totaal ",$A56), Geg_Bkhd!$A$1:$O$294, 14, FALSE), "€ 0,00")</f>
        <v>€ 0,00</v>
      </c>
      <c r="AA56" s="135"/>
      <c r="AB56" s="134"/>
      <c r="AC56" s="135"/>
      <c r="AD56" s="134"/>
      <c r="AE56" s="135"/>
      <c r="AF56" s="134"/>
    </row>
    <row r="57" spans="1:32" s="91" customFormat="1" ht="35.4" thickBot="1" x14ac:dyDescent="0.4">
      <c r="A57" s="88">
        <f t="shared" si="3"/>
        <v>0</v>
      </c>
      <c r="B57" s="200" t="s">
        <v>29</v>
      </c>
      <c r="C57" s="200"/>
      <c r="D57" s="200"/>
      <c r="E57" s="99" t="s">
        <v>99</v>
      </c>
      <c r="F57" s="99"/>
      <c r="G57" s="100"/>
      <c r="H57" s="100"/>
      <c r="I57" s="100"/>
      <c r="J57" s="100"/>
      <c r="K57" s="99"/>
      <c r="L57" s="99"/>
      <c r="M57" s="99"/>
      <c r="N57" s="99"/>
      <c r="O57" s="99"/>
      <c r="P57" s="200"/>
      <c r="Q57" s="140">
        <f t="shared" ref="Q57:AF57" si="20">SUM(Q58+Q60)</f>
        <v>0</v>
      </c>
      <c r="R57" s="140">
        <f t="shared" si="20"/>
        <v>0</v>
      </c>
      <c r="S57" s="140">
        <f t="shared" si="20"/>
        <v>0</v>
      </c>
      <c r="T57" s="140">
        <f t="shared" si="20"/>
        <v>0</v>
      </c>
      <c r="U57" s="140">
        <f t="shared" si="20"/>
        <v>0</v>
      </c>
      <c r="V57" s="140">
        <f t="shared" si="20"/>
        <v>0</v>
      </c>
      <c r="W57" s="140">
        <f t="shared" si="20"/>
        <v>0</v>
      </c>
      <c r="X57" s="140">
        <f t="shared" si="20"/>
        <v>0</v>
      </c>
      <c r="Y57" s="120">
        <f t="shared" si="20"/>
        <v>0</v>
      </c>
      <c r="Z57" s="120">
        <f t="shared" si="20"/>
        <v>0</v>
      </c>
      <c r="AA57" s="140">
        <f t="shared" si="20"/>
        <v>0</v>
      </c>
      <c r="AB57" s="140">
        <f t="shared" si="20"/>
        <v>0</v>
      </c>
      <c r="AC57" s="140">
        <f t="shared" si="20"/>
        <v>0</v>
      </c>
      <c r="AD57" s="140">
        <f t="shared" si="20"/>
        <v>0</v>
      </c>
      <c r="AE57" s="140">
        <f t="shared" si="20"/>
        <v>0</v>
      </c>
      <c r="AF57" s="140">
        <f t="shared" si="20"/>
        <v>0</v>
      </c>
    </row>
    <row r="58" spans="1:32" s="1" customFormat="1" ht="15" thickBot="1" x14ac:dyDescent="0.35">
      <c r="A58" s="81">
        <f t="shared" si="3"/>
        <v>0</v>
      </c>
      <c r="B58" s="183" t="s">
        <v>29</v>
      </c>
      <c r="C58" s="198" t="s">
        <v>17</v>
      </c>
      <c r="D58" s="201"/>
      <c r="E58" s="37" t="s">
        <v>100</v>
      </c>
      <c r="F58" s="37"/>
      <c r="G58" s="61"/>
      <c r="H58" s="61"/>
      <c r="I58" s="61"/>
      <c r="J58" s="61"/>
      <c r="K58" s="37"/>
      <c r="L58" s="37"/>
      <c r="M58" s="37"/>
      <c r="N58" s="37"/>
      <c r="O58" s="37"/>
      <c r="P58" s="201"/>
      <c r="Q58" s="139">
        <f t="shared" ref="Q58:AF58" si="21">SUM(Q59)</f>
        <v>0</v>
      </c>
      <c r="R58" s="139">
        <f t="shared" si="21"/>
        <v>0</v>
      </c>
      <c r="S58" s="139">
        <f t="shared" si="21"/>
        <v>0</v>
      </c>
      <c r="T58" s="139">
        <f t="shared" si="21"/>
        <v>0</v>
      </c>
      <c r="U58" s="139">
        <f t="shared" si="21"/>
        <v>0</v>
      </c>
      <c r="V58" s="139">
        <f t="shared" si="21"/>
        <v>0</v>
      </c>
      <c r="W58" s="139">
        <f t="shared" si="21"/>
        <v>0</v>
      </c>
      <c r="X58" s="139">
        <f t="shared" si="21"/>
        <v>0</v>
      </c>
      <c r="Y58" s="119">
        <f t="shared" si="21"/>
        <v>0</v>
      </c>
      <c r="Z58" s="119">
        <f t="shared" si="21"/>
        <v>0</v>
      </c>
      <c r="AA58" s="139">
        <f t="shared" si="21"/>
        <v>0</v>
      </c>
      <c r="AB58" s="139">
        <f t="shared" si="21"/>
        <v>0</v>
      </c>
      <c r="AC58" s="139">
        <f t="shared" si="21"/>
        <v>0</v>
      </c>
      <c r="AD58" s="139">
        <f t="shared" si="21"/>
        <v>0</v>
      </c>
      <c r="AE58" s="139">
        <f t="shared" si="21"/>
        <v>0</v>
      </c>
      <c r="AF58" s="139">
        <f t="shared" si="21"/>
        <v>0</v>
      </c>
    </row>
    <row r="59" spans="1:32" s="31" customFormat="1" ht="15" thickBot="1" x14ac:dyDescent="0.35">
      <c r="A59" s="81" t="str">
        <f t="shared" ref="A59" si="22">RIGHT(P59,5)</f>
        <v>30101</v>
      </c>
      <c r="B59" s="183" t="s">
        <v>29</v>
      </c>
      <c r="C59" s="183" t="s">
        <v>17</v>
      </c>
      <c r="D59" s="189" t="s">
        <v>154</v>
      </c>
      <c r="E59" s="16" t="s">
        <v>101</v>
      </c>
      <c r="F59" s="33"/>
      <c r="G59" s="63" t="s">
        <v>345</v>
      </c>
      <c r="H59" s="63" t="s">
        <v>345</v>
      </c>
      <c r="I59" s="63" t="s">
        <v>345</v>
      </c>
      <c r="J59" s="63" t="s">
        <v>345</v>
      </c>
      <c r="K59" s="35"/>
      <c r="L59" s="35"/>
      <c r="M59" s="35"/>
      <c r="N59" s="35"/>
      <c r="O59" s="40" t="s">
        <v>351</v>
      </c>
      <c r="P59" s="240" t="s">
        <v>448</v>
      </c>
      <c r="Q59" s="135"/>
      <c r="R59" s="134"/>
      <c r="S59" s="134"/>
      <c r="T59" s="134"/>
      <c r="U59" s="135"/>
      <c r="V59" s="134"/>
      <c r="W59" s="135"/>
      <c r="X59" s="134"/>
      <c r="Y59" s="117" t="str">
        <f>IFERROR(VLOOKUP(CONCATENATE("Totaal ",$A59), Geg_Bkhd!$A$1:$O$294, 13, FALSE), "€ 0,00")</f>
        <v>€ 0,00</v>
      </c>
      <c r="Z59" s="117" t="str">
        <f>IFERROR(VLOOKUP(CONCATENATE("Totaal ",$A59), Geg_Bkhd!$A$1:$O$294, 14, FALSE), "€ 0,00")</f>
        <v>€ 0,00</v>
      </c>
      <c r="AA59" s="135"/>
      <c r="AB59" s="134"/>
      <c r="AC59" s="135"/>
      <c r="AD59" s="134"/>
      <c r="AE59" s="135"/>
      <c r="AF59" s="134"/>
    </row>
    <row r="60" spans="1:32" s="31" customFormat="1" ht="15" thickBot="1" x14ac:dyDescent="0.35">
      <c r="A60" s="81">
        <f t="shared" si="3"/>
        <v>0</v>
      </c>
      <c r="B60" s="183" t="s">
        <v>29</v>
      </c>
      <c r="C60" s="198" t="s">
        <v>18</v>
      </c>
      <c r="D60" s="201"/>
      <c r="E60" s="37" t="s">
        <v>357</v>
      </c>
      <c r="F60" s="37"/>
      <c r="G60" s="61"/>
      <c r="H60" s="61"/>
      <c r="I60" s="61"/>
      <c r="J60" s="61"/>
      <c r="K60" s="37"/>
      <c r="L60" s="37"/>
      <c r="M60" s="37"/>
      <c r="N60" s="37"/>
      <c r="O60" s="37"/>
      <c r="P60" s="201"/>
      <c r="Q60" s="139">
        <f t="shared" ref="Q60:AF60" si="23">SUM(Q61:Q65)</f>
        <v>0</v>
      </c>
      <c r="R60" s="139">
        <f t="shared" si="23"/>
        <v>0</v>
      </c>
      <c r="S60" s="139">
        <f t="shared" si="23"/>
        <v>0</v>
      </c>
      <c r="T60" s="139">
        <f t="shared" si="23"/>
        <v>0</v>
      </c>
      <c r="U60" s="139">
        <f t="shared" si="23"/>
        <v>0</v>
      </c>
      <c r="V60" s="139">
        <f t="shared" si="23"/>
        <v>0</v>
      </c>
      <c r="W60" s="139">
        <f t="shared" si="23"/>
        <v>0</v>
      </c>
      <c r="X60" s="139">
        <f t="shared" si="23"/>
        <v>0</v>
      </c>
      <c r="Y60" s="119">
        <f t="shared" si="23"/>
        <v>0</v>
      </c>
      <c r="Z60" s="119">
        <f t="shared" si="23"/>
        <v>0</v>
      </c>
      <c r="AA60" s="139">
        <f t="shared" si="23"/>
        <v>0</v>
      </c>
      <c r="AB60" s="139">
        <f t="shared" si="23"/>
        <v>0</v>
      </c>
      <c r="AC60" s="139">
        <f t="shared" si="23"/>
        <v>0</v>
      </c>
      <c r="AD60" s="139">
        <f t="shared" si="23"/>
        <v>0</v>
      </c>
      <c r="AE60" s="139">
        <f t="shared" si="23"/>
        <v>0</v>
      </c>
      <c r="AF60" s="139">
        <f t="shared" si="23"/>
        <v>0</v>
      </c>
    </row>
    <row r="61" spans="1:32" s="31" customFormat="1" ht="15" thickBot="1" x14ac:dyDescent="0.35">
      <c r="A61" s="81" t="str">
        <f t="shared" ref="A61:A65" si="24">RIGHT(P61,5)</f>
        <v>30201</v>
      </c>
      <c r="B61" s="183" t="s">
        <v>29</v>
      </c>
      <c r="C61" s="183" t="s">
        <v>18</v>
      </c>
      <c r="D61" s="189" t="s">
        <v>155</v>
      </c>
      <c r="E61" s="16" t="s">
        <v>102</v>
      </c>
      <c r="F61" s="33"/>
      <c r="G61" s="63" t="s">
        <v>345</v>
      </c>
      <c r="H61" s="63" t="s">
        <v>345</v>
      </c>
      <c r="I61" s="63" t="s">
        <v>345</v>
      </c>
      <c r="J61" s="63" t="s">
        <v>345</v>
      </c>
      <c r="K61" s="35"/>
      <c r="L61" s="35"/>
      <c r="M61" s="35"/>
      <c r="N61" s="35"/>
      <c r="O61" s="40" t="s">
        <v>351</v>
      </c>
      <c r="P61" s="240" t="s">
        <v>449</v>
      </c>
      <c r="Q61" s="135"/>
      <c r="R61" s="134"/>
      <c r="S61" s="134"/>
      <c r="T61" s="134"/>
      <c r="U61" s="135"/>
      <c r="V61" s="134"/>
      <c r="W61" s="135"/>
      <c r="X61" s="134"/>
      <c r="Y61" s="117" t="str">
        <f>IFERROR(VLOOKUP(CONCATENATE("Totaal ",$A61), Geg_Bkhd!$A$1:$O$294, 13, FALSE), "€ 0,00")</f>
        <v>€ 0,00</v>
      </c>
      <c r="Z61" s="117" t="str">
        <f>IFERROR(VLOOKUP(CONCATENATE("Totaal ",$A61), Geg_Bkhd!$A$1:$O$294, 14, FALSE), "€ 0,00")</f>
        <v>€ 0,00</v>
      </c>
      <c r="AA61" s="135"/>
      <c r="AB61" s="134"/>
      <c r="AC61" s="135"/>
      <c r="AD61" s="134"/>
      <c r="AE61" s="135"/>
      <c r="AF61" s="134"/>
    </row>
    <row r="62" spans="1:32" s="31" customFormat="1" ht="15" thickBot="1" x14ac:dyDescent="0.35">
      <c r="A62" s="81" t="str">
        <f t="shared" si="24"/>
        <v>30202</v>
      </c>
      <c r="B62" s="183" t="s">
        <v>29</v>
      </c>
      <c r="C62" s="183" t="s">
        <v>18</v>
      </c>
      <c r="D62" s="189" t="s">
        <v>156</v>
      </c>
      <c r="E62" s="16" t="s">
        <v>103</v>
      </c>
      <c r="F62" s="33"/>
      <c r="G62" s="63" t="s">
        <v>345</v>
      </c>
      <c r="H62" s="63" t="s">
        <v>345</v>
      </c>
      <c r="I62" s="63" t="s">
        <v>345</v>
      </c>
      <c r="J62" s="63" t="s">
        <v>345</v>
      </c>
      <c r="K62" s="35"/>
      <c r="L62" s="35"/>
      <c r="M62" s="35"/>
      <c r="N62" s="35"/>
      <c r="O62" s="40" t="s">
        <v>359</v>
      </c>
      <c r="P62" s="240" t="s">
        <v>450</v>
      </c>
      <c r="Q62" s="135"/>
      <c r="R62" s="134"/>
      <c r="S62" s="134"/>
      <c r="T62" s="134"/>
      <c r="U62" s="135"/>
      <c r="V62" s="134"/>
      <c r="W62" s="135"/>
      <c r="X62" s="134"/>
      <c r="Y62" s="117" t="str">
        <f>IFERROR(VLOOKUP(CONCATENATE("Totaal ",$A62), Geg_Bkhd!$A$1:$O$294, 13, FALSE), "€ 0,00")</f>
        <v>€ 0,00</v>
      </c>
      <c r="Z62" s="117" t="str">
        <f>IFERROR(VLOOKUP(CONCATENATE("Totaal ",$A62), Geg_Bkhd!$A$1:$O$294, 14, FALSE), "€ 0,00")</f>
        <v>€ 0,00</v>
      </c>
      <c r="AA62" s="135"/>
      <c r="AB62" s="134"/>
      <c r="AC62" s="135"/>
      <c r="AD62" s="134"/>
      <c r="AE62" s="135"/>
      <c r="AF62" s="134"/>
    </row>
    <row r="63" spans="1:32" s="31" customFormat="1" ht="15" thickBot="1" x14ac:dyDescent="0.35">
      <c r="A63" s="81" t="str">
        <f t="shared" si="24"/>
        <v>30203</v>
      </c>
      <c r="B63" s="183" t="s">
        <v>29</v>
      </c>
      <c r="C63" s="183" t="s">
        <v>18</v>
      </c>
      <c r="D63" s="189" t="s">
        <v>157</v>
      </c>
      <c r="E63" s="16" t="s">
        <v>104</v>
      </c>
      <c r="F63" s="33"/>
      <c r="G63" s="63" t="s">
        <v>345</v>
      </c>
      <c r="H63" s="63" t="s">
        <v>345</v>
      </c>
      <c r="I63" s="63" t="s">
        <v>345</v>
      </c>
      <c r="J63" s="63" t="s">
        <v>345</v>
      </c>
      <c r="K63" s="35"/>
      <c r="L63" s="35"/>
      <c r="M63" s="35"/>
      <c r="N63" s="35"/>
      <c r="O63" s="40" t="s">
        <v>351</v>
      </c>
      <c r="P63" s="240" t="s">
        <v>451</v>
      </c>
      <c r="Q63" s="135"/>
      <c r="R63" s="134"/>
      <c r="S63" s="134"/>
      <c r="T63" s="134"/>
      <c r="U63" s="135"/>
      <c r="V63" s="134"/>
      <c r="W63" s="135"/>
      <c r="X63" s="134"/>
      <c r="Y63" s="117" t="str">
        <f>IFERROR(VLOOKUP(CONCATENATE("Totaal ",$A63), Geg_Bkhd!$A$1:$O$294, 13, FALSE), "€ 0,00")</f>
        <v>€ 0,00</v>
      </c>
      <c r="Z63" s="117" t="str">
        <f>IFERROR(VLOOKUP(CONCATENATE("Totaal ",$A63), Geg_Bkhd!$A$1:$O$294, 14, FALSE), "€ 0,00")</f>
        <v>€ 0,00</v>
      </c>
      <c r="AA63" s="135"/>
      <c r="AB63" s="134"/>
      <c r="AC63" s="135"/>
      <c r="AD63" s="134"/>
      <c r="AE63" s="135"/>
      <c r="AF63" s="134"/>
    </row>
    <row r="64" spans="1:32" s="31" customFormat="1" ht="15" thickBot="1" x14ac:dyDescent="0.35">
      <c r="A64" s="81" t="str">
        <f t="shared" si="24"/>
        <v>30204</v>
      </c>
      <c r="B64" s="183" t="s">
        <v>29</v>
      </c>
      <c r="C64" s="183" t="s">
        <v>18</v>
      </c>
      <c r="D64" s="189" t="s">
        <v>158</v>
      </c>
      <c r="E64" s="16" t="s">
        <v>105</v>
      </c>
      <c r="F64" s="33"/>
      <c r="G64" s="63" t="s">
        <v>345</v>
      </c>
      <c r="H64" s="63" t="s">
        <v>345</v>
      </c>
      <c r="I64" s="63" t="s">
        <v>345</v>
      </c>
      <c r="J64" s="63" t="s">
        <v>345</v>
      </c>
      <c r="K64" s="35"/>
      <c r="L64" s="35"/>
      <c r="M64" s="35"/>
      <c r="N64" s="35"/>
      <c r="O64" s="40" t="s">
        <v>351</v>
      </c>
      <c r="P64" s="240" t="s">
        <v>452</v>
      </c>
      <c r="Q64" s="135"/>
      <c r="R64" s="134"/>
      <c r="S64" s="134"/>
      <c r="T64" s="134"/>
      <c r="U64" s="135"/>
      <c r="V64" s="134"/>
      <c r="W64" s="135"/>
      <c r="X64" s="134"/>
      <c r="Y64" s="117" t="str">
        <f>IFERROR(VLOOKUP(CONCATENATE("Totaal ",$A64), Geg_Bkhd!$A$1:$O$294, 13, FALSE), "€ 0,00")</f>
        <v>€ 0,00</v>
      </c>
      <c r="Z64" s="117" t="str">
        <f>IFERROR(VLOOKUP(CONCATENATE("Totaal ",$A64), Geg_Bkhd!$A$1:$O$294, 14, FALSE), "€ 0,00")</f>
        <v>€ 0,00</v>
      </c>
      <c r="AA64" s="135"/>
      <c r="AB64" s="134"/>
      <c r="AC64" s="135"/>
      <c r="AD64" s="134"/>
      <c r="AE64" s="135"/>
      <c r="AF64" s="134"/>
    </row>
    <row r="65" spans="1:32" s="31" customFormat="1" ht="29.4" thickBot="1" x14ac:dyDescent="0.35">
      <c r="A65" s="81" t="str">
        <f t="shared" si="24"/>
        <v>30205</v>
      </c>
      <c r="B65" s="183" t="s">
        <v>29</v>
      </c>
      <c r="C65" s="183" t="s">
        <v>18</v>
      </c>
      <c r="D65" s="189" t="s">
        <v>159</v>
      </c>
      <c r="E65" s="16" t="s">
        <v>360</v>
      </c>
      <c r="F65" s="33"/>
      <c r="G65" s="63" t="s">
        <v>345</v>
      </c>
      <c r="H65" s="63" t="s">
        <v>345</v>
      </c>
      <c r="I65" s="63" t="s">
        <v>345</v>
      </c>
      <c r="J65" s="63" t="s">
        <v>345</v>
      </c>
      <c r="K65" s="35"/>
      <c r="L65" s="35"/>
      <c r="M65" s="35"/>
      <c r="N65" s="35"/>
      <c r="O65" s="40" t="s">
        <v>351</v>
      </c>
      <c r="P65" s="240" t="s">
        <v>453</v>
      </c>
      <c r="Q65" s="135"/>
      <c r="R65" s="134"/>
      <c r="S65" s="134"/>
      <c r="T65" s="134"/>
      <c r="U65" s="135"/>
      <c r="V65" s="134"/>
      <c r="W65" s="135"/>
      <c r="X65" s="134"/>
      <c r="Y65" s="117" t="str">
        <f>IFERROR(VLOOKUP(CONCATENATE("Totaal ",$A65), Geg_Bkhd!$A$1:$O$294, 13, FALSE), "€ 0,00")</f>
        <v>€ 0,00</v>
      </c>
      <c r="Z65" s="117" t="str">
        <f>IFERROR(VLOOKUP(CONCATENATE("Totaal ",$A65), Geg_Bkhd!$A$1:$O$294, 14, FALSE), "€ 0,00")</f>
        <v>€ 0,00</v>
      </c>
      <c r="AA65" s="135"/>
      <c r="AB65" s="134"/>
      <c r="AC65" s="135"/>
      <c r="AD65" s="134"/>
      <c r="AE65" s="135"/>
      <c r="AF65" s="134"/>
    </row>
    <row r="66" spans="1:32" s="91" customFormat="1" ht="18" thickBot="1" x14ac:dyDescent="0.4">
      <c r="A66" s="88">
        <f t="shared" si="3"/>
        <v>0</v>
      </c>
      <c r="B66" s="200" t="s">
        <v>187</v>
      </c>
      <c r="C66" s="200"/>
      <c r="D66" s="200"/>
      <c r="E66" s="99" t="s">
        <v>271</v>
      </c>
      <c r="F66" s="99"/>
      <c r="G66" s="100"/>
      <c r="H66" s="100"/>
      <c r="I66" s="100"/>
      <c r="J66" s="100"/>
      <c r="K66" s="99"/>
      <c r="L66" s="99"/>
      <c r="M66" s="99"/>
      <c r="N66" s="99"/>
      <c r="O66" s="99"/>
      <c r="P66" s="200"/>
      <c r="Q66" s="140">
        <f t="shared" ref="Q66:AF66" si="25">SUM(Q67+Q71)</f>
        <v>3500</v>
      </c>
      <c r="R66" s="140">
        <f t="shared" si="25"/>
        <v>0</v>
      </c>
      <c r="S66" s="140">
        <f t="shared" si="25"/>
        <v>2560</v>
      </c>
      <c r="T66" s="140">
        <f t="shared" si="25"/>
        <v>0</v>
      </c>
      <c r="U66" s="140">
        <f t="shared" si="25"/>
        <v>590.20000000000005</v>
      </c>
      <c r="V66" s="140">
        <f t="shared" si="25"/>
        <v>0</v>
      </c>
      <c r="W66" s="140">
        <f t="shared" si="25"/>
        <v>610.5</v>
      </c>
      <c r="X66" s="140">
        <f t="shared" si="25"/>
        <v>0</v>
      </c>
      <c r="Y66" s="120">
        <f t="shared" si="25"/>
        <v>2080.88</v>
      </c>
      <c r="Z66" s="120">
        <f t="shared" si="25"/>
        <v>0</v>
      </c>
      <c r="AA66" s="140">
        <f t="shared" si="25"/>
        <v>0</v>
      </c>
      <c r="AB66" s="140">
        <f t="shared" si="25"/>
        <v>0</v>
      </c>
      <c r="AC66" s="140">
        <f t="shared" si="25"/>
        <v>0</v>
      </c>
      <c r="AD66" s="140">
        <f t="shared" si="25"/>
        <v>0</v>
      </c>
      <c r="AE66" s="140">
        <f t="shared" si="25"/>
        <v>0</v>
      </c>
      <c r="AF66" s="140">
        <f t="shared" si="25"/>
        <v>0</v>
      </c>
    </row>
    <row r="67" spans="1:32" s="1" customFormat="1" ht="15" thickBot="1" x14ac:dyDescent="0.35">
      <c r="A67" s="81">
        <f t="shared" si="3"/>
        <v>0</v>
      </c>
      <c r="B67" s="183" t="s">
        <v>187</v>
      </c>
      <c r="C67" s="198" t="s">
        <v>17</v>
      </c>
      <c r="D67" s="201"/>
      <c r="E67" s="37" t="s">
        <v>195</v>
      </c>
      <c r="F67" s="37"/>
      <c r="G67" s="61"/>
      <c r="H67" s="61"/>
      <c r="I67" s="61"/>
      <c r="J67" s="61"/>
      <c r="K67" s="37"/>
      <c r="L67" s="37"/>
      <c r="M67" s="37"/>
      <c r="N67" s="37"/>
      <c r="O67" s="37"/>
      <c r="P67" s="201"/>
      <c r="Q67" s="139">
        <f t="shared" ref="Q67:AF67" si="26">SUM(Q68:Q70)</f>
        <v>3500</v>
      </c>
      <c r="R67" s="139">
        <f t="shared" si="26"/>
        <v>0</v>
      </c>
      <c r="S67" s="139">
        <f t="shared" si="26"/>
        <v>2560</v>
      </c>
      <c r="T67" s="139">
        <f t="shared" si="26"/>
        <v>0</v>
      </c>
      <c r="U67" s="139">
        <f t="shared" si="26"/>
        <v>590.20000000000005</v>
      </c>
      <c r="V67" s="139">
        <f t="shared" si="26"/>
        <v>0</v>
      </c>
      <c r="W67" s="139">
        <f t="shared" si="26"/>
        <v>610.5</v>
      </c>
      <c r="X67" s="139">
        <f t="shared" si="26"/>
        <v>0</v>
      </c>
      <c r="Y67" s="119">
        <f t="shared" si="26"/>
        <v>2080.88</v>
      </c>
      <c r="Z67" s="119">
        <f t="shared" si="26"/>
        <v>0</v>
      </c>
      <c r="AA67" s="139">
        <f t="shared" si="26"/>
        <v>0</v>
      </c>
      <c r="AB67" s="139">
        <f t="shared" si="26"/>
        <v>0</v>
      </c>
      <c r="AC67" s="139">
        <f t="shared" si="26"/>
        <v>0</v>
      </c>
      <c r="AD67" s="139">
        <f t="shared" si="26"/>
        <v>0</v>
      </c>
      <c r="AE67" s="139">
        <f t="shared" si="26"/>
        <v>0</v>
      </c>
      <c r="AF67" s="139">
        <f t="shared" si="26"/>
        <v>0</v>
      </c>
    </row>
    <row r="68" spans="1:32" s="1" customFormat="1" ht="15" thickBot="1" x14ac:dyDescent="0.35">
      <c r="A68" s="81" t="str">
        <f t="shared" ref="A68:A70" si="27">RIGHT(P68,5)</f>
        <v>40101</v>
      </c>
      <c r="B68" s="183" t="s">
        <v>187</v>
      </c>
      <c r="C68" s="183" t="s">
        <v>17</v>
      </c>
      <c r="D68" s="189" t="s">
        <v>189</v>
      </c>
      <c r="E68" s="16" t="s">
        <v>190</v>
      </c>
      <c r="F68" s="5"/>
      <c r="G68" s="63" t="s">
        <v>345</v>
      </c>
      <c r="H68" s="63" t="s">
        <v>345</v>
      </c>
      <c r="I68" s="63" t="s">
        <v>345</v>
      </c>
      <c r="J68" s="63" t="s">
        <v>345</v>
      </c>
      <c r="K68" s="8"/>
      <c r="L68" s="8"/>
      <c r="M68" s="8"/>
      <c r="N68" s="8"/>
      <c r="O68" s="40" t="s">
        <v>351</v>
      </c>
      <c r="P68" s="240" t="s">
        <v>454</v>
      </c>
      <c r="Q68" s="135">
        <v>3500</v>
      </c>
      <c r="R68" s="134"/>
      <c r="S68" s="134">
        <v>60</v>
      </c>
      <c r="T68" s="134"/>
      <c r="U68" s="134">
        <v>70</v>
      </c>
      <c r="V68" s="134"/>
      <c r="W68" s="134">
        <v>80</v>
      </c>
      <c r="X68" s="134"/>
      <c r="Y68" s="117">
        <f>IFERROR(VLOOKUP(CONCATENATE("Totaal ",$A68), Geg_Bkhd!$A$1:$O$294, 13, FALSE), "€ 0,00")</f>
        <v>2080.88</v>
      </c>
      <c r="Z68" s="117">
        <f>IFERROR(VLOOKUP(CONCATENATE("Totaal ",$A68), Geg_Bkhd!$A$1:$O$294, 14, FALSE), "€ 0,00")</f>
        <v>0</v>
      </c>
      <c r="AA68" s="135"/>
      <c r="AB68" s="134"/>
      <c r="AC68" s="135"/>
      <c r="AD68" s="134"/>
      <c r="AE68" s="135"/>
      <c r="AF68" s="134"/>
    </row>
    <row r="69" spans="1:32" s="1" customFormat="1" ht="15" thickBot="1" x14ac:dyDescent="0.35">
      <c r="A69" s="81" t="str">
        <f t="shared" si="27"/>
        <v>40102</v>
      </c>
      <c r="B69" s="183" t="s">
        <v>187</v>
      </c>
      <c r="C69" s="183" t="s">
        <v>17</v>
      </c>
      <c r="D69" s="189" t="s">
        <v>192</v>
      </c>
      <c r="E69" s="16" t="s">
        <v>191</v>
      </c>
      <c r="F69" s="5"/>
      <c r="G69" s="63" t="s">
        <v>345</v>
      </c>
      <c r="H69" s="63" t="s">
        <v>345</v>
      </c>
      <c r="I69" s="63" t="s">
        <v>345</v>
      </c>
      <c r="J69" s="63" t="s">
        <v>345</v>
      </c>
      <c r="K69" s="8"/>
      <c r="L69" s="8"/>
      <c r="M69" s="8"/>
      <c r="N69" s="8"/>
      <c r="O69" s="40" t="s">
        <v>351</v>
      </c>
      <c r="P69" s="240" t="s">
        <v>455</v>
      </c>
      <c r="Q69" s="135"/>
      <c r="R69" s="134"/>
      <c r="S69" s="134"/>
      <c r="T69" s="134"/>
      <c r="U69" s="135"/>
      <c r="V69" s="134"/>
      <c r="W69" s="135"/>
      <c r="X69" s="134"/>
      <c r="Y69" s="117" t="str">
        <f>IFERROR(VLOOKUP(CONCATENATE("Totaal ",$A69), Geg_Bkhd!$A$1:$O$294, 13, FALSE), "€ 0,00")</f>
        <v>€ 0,00</v>
      </c>
      <c r="Z69" s="117" t="str">
        <f>IFERROR(VLOOKUP(CONCATENATE("Totaal ",$A69), Geg_Bkhd!$A$1:$O$294, 14, FALSE), "€ 0,00")</f>
        <v>€ 0,00</v>
      </c>
      <c r="AA69" s="135"/>
      <c r="AB69" s="134"/>
      <c r="AC69" s="135"/>
      <c r="AD69" s="134"/>
      <c r="AE69" s="135"/>
      <c r="AF69" s="134"/>
    </row>
    <row r="70" spans="1:32" s="31" customFormat="1" ht="29.4" thickBot="1" x14ac:dyDescent="0.35">
      <c r="A70" s="81" t="str">
        <f t="shared" si="27"/>
        <v>40103</v>
      </c>
      <c r="B70" s="183" t="s">
        <v>187</v>
      </c>
      <c r="C70" s="183" t="s">
        <v>17</v>
      </c>
      <c r="D70" s="189" t="s">
        <v>273</v>
      </c>
      <c r="E70" s="41" t="s">
        <v>272</v>
      </c>
      <c r="F70" s="33"/>
      <c r="G70" s="63"/>
      <c r="H70" s="63" t="s">
        <v>345</v>
      </c>
      <c r="I70" s="63"/>
      <c r="J70" s="63"/>
      <c r="K70" s="40"/>
      <c r="L70" s="40"/>
      <c r="M70" s="40"/>
      <c r="N70" s="40"/>
      <c r="O70" s="40" t="s">
        <v>351</v>
      </c>
      <c r="P70" s="240" t="s">
        <v>456</v>
      </c>
      <c r="Q70" s="141"/>
      <c r="R70" s="134"/>
      <c r="S70" s="134">
        <v>2500</v>
      </c>
      <c r="T70" s="134"/>
      <c r="U70" s="134">
        <v>520.20000000000005</v>
      </c>
      <c r="V70" s="134"/>
      <c r="W70" s="134">
        <v>530.5</v>
      </c>
      <c r="X70" s="134"/>
      <c r="Y70" s="117" t="str">
        <f>IFERROR(VLOOKUP(CONCATENATE("Totaal ",$A70), Geg_Bkhd!$A$1:$O$294, 13, FALSE), "€ 0,00")</f>
        <v>€ 0,00</v>
      </c>
      <c r="Z70" s="117" t="str">
        <f>IFERROR(VLOOKUP(CONCATENATE("Totaal ",$A70), Geg_Bkhd!$A$1:$O$294, 14, FALSE), "€ 0,00")</f>
        <v>€ 0,00</v>
      </c>
      <c r="AA70" s="135"/>
      <c r="AB70" s="134"/>
      <c r="AC70" s="135"/>
      <c r="AD70" s="134"/>
      <c r="AE70" s="135"/>
      <c r="AF70" s="134"/>
    </row>
    <row r="71" spans="1:32" s="31" customFormat="1" ht="15" thickBot="1" x14ac:dyDescent="0.35">
      <c r="A71" s="81">
        <f t="shared" ref="A71:A131" si="28">P71</f>
        <v>0</v>
      </c>
      <c r="B71" s="202" t="s">
        <v>187</v>
      </c>
      <c r="C71" s="198" t="s">
        <v>18</v>
      </c>
      <c r="D71" s="201"/>
      <c r="E71" s="37" t="s">
        <v>196</v>
      </c>
      <c r="F71" s="37"/>
      <c r="G71" s="61"/>
      <c r="H71" s="61"/>
      <c r="I71" s="61"/>
      <c r="J71" s="61"/>
      <c r="K71" s="37"/>
      <c r="L71" s="37"/>
      <c r="M71" s="37"/>
      <c r="N71" s="37"/>
      <c r="O71" s="37"/>
      <c r="P71" s="201"/>
      <c r="Q71" s="139">
        <f t="shared" ref="Q71:AF71" si="29">SUM(Q72:Q73)</f>
        <v>0</v>
      </c>
      <c r="R71" s="139">
        <f t="shared" si="29"/>
        <v>0</v>
      </c>
      <c r="S71" s="139">
        <f t="shared" si="29"/>
        <v>0</v>
      </c>
      <c r="T71" s="139">
        <f t="shared" si="29"/>
        <v>0</v>
      </c>
      <c r="U71" s="139">
        <f t="shared" si="29"/>
        <v>0</v>
      </c>
      <c r="V71" s="139">
        <f t="shared" si="29"/>
        <v>0</v>
      </c>
      <c r="W71" s="139">
        <f t="shared" si="29"/>
        <v>0</v>
      </c>
      <c r="X71" s="139">
        <f t="shared" si="29"/>
        <v>0</v>
      </c>
      <c r="Y71" s="119">
        <f t="shared" si="29"/>
        <v>0</v>
      </c>
      <c r="Z71" s="119">
        <f t="shared" si="29"/>
        <v>0</v>
      </c>
      <c r="AA71" s="139">
        <f t="shared" si="29"/>
        <v>0</v>
      </c>
      <c r="AB71" s="139">
        <f t="shared" si="29"/>
        <v>0</v>
      </c>
      <c r="AC71" s="139">
        <f t="shared" si="29"/>
        <v>0</v>
      </c>
      <c r="AD71" s="139">
        <f t="shared" si="29"/>
        <v>0</v>
      </c>
      <c r="AE71" s="139">
        <f t="shared" si="29"/>
        <v>0</v>
      </c>
      <c r="AF71" s="139">
        <f t="shared" si="29"/>
        <v>0</v>
      </c>
    </row>
    <row r="72" spans="1:32" s="31" customFormat="1" ht="15" thickBot="1" x14ac:dyDescent="0.35">
      <c r="A72" s="81" t="str">
        <f t="shared" ref="A72:A73" si="30">RIGHT(P72,5)</f>
        <v>40201</v>
      </c>
      <c r="B72" s="183" t="s">
        <v>187</v>
      </c>
      <c r="C72" s="183" t="s">
        <v>18</v>
      </c>
      <c r="D72" s="189" t="s">
        <v>197</v>
      </c>
      <c r="E72" s="16" t="s">
        <v>199</v>
      </c>
      <c r="F72" s="33"/>
      <c r="G72" s="63" t="s">
        <v>345</v>
      </c>
      <c r="H72" s="63" t="s">
        <v>345</v>
      </c>
      <c r="I72" s="63" t="s">
        <v>345</v>
      </c>
      <c r="J72" s="63" t="s">
        <v>345</v>
      </c>
      <c r="K72" s="40"/>
      <c r="L72" s="40"/>
      <c r="M72" s="40"/>
      <c r="N72" s="40"/>
      <c r="O72" s="40" t="s">
        <v>351</v>
      </c>
      <c r="P72" s="240" t="s">
        <v>457</v>
      </c>
      <c r="Q72" s="135"/>
      <c r="R72" s="134"/>
      <c r="S72" s="134"/>
      <c r="T72" s="134"/>
      <c r="U72" s="135"/>
      <c r="V72" s="134"/>
      <c r="W72" s="135"/>
      <c r="X72" s="134"/>
      <c r="Y72" s="117" t="str">
        <f>IFERROR(VLOOKUP(CONCATENATE("Totaal ",$A72), Geg_Bkhd!$A$1:$O$294, 13, FALSE), "€ 0,00")</f>
        <v>€ 0,00</v>
      </c>
      <c r="Z72" s="117" t="str">
        <f>IFERROR(VLOOKUP(CONCATENATE("Totaal ",$A72), Geg_Bkhd!$A$1:$O$294, 14, FALSE), "€ 0,00")</f>
        <v>€ 0,00</v>
      </c>
      <c r="AA72" s="135"/>
      <c r="AB72" s="134"/>
      <c r="AC72" s="135"/>
      <c r="AD72" s="134"/>
      <c r="AE72" s="135"/>
      <c r="AF72" s="134"/>
    </row>
    <row r="73" spans="1:32" s="1" customFormat="1" ht="15" thickBot="1" x14ac:dyDescent="0.35">
      <c r="A73" s="81" t="str">
        <f t="shared" si="30"/>
        <v>40202</v>
      </c>
      <c r="B73" s="183" t="s">
        <v>187</v>
      </c>
      <c r="C73" s="183" t="s">
        <v>18</v>
      </c>
      <c r="D73" s="189" t="s">
        <v>198</v>
      </c>
      <c r="E73" s="16" t="s">
        <v>193</v>
      </c>
      <c r="F73" s="5"/>
      <c r="G73" s="63" t="s">
        <v>345</v>
      </c>
      <c r="H73" s="63" t="s">
        <v>345</v>
      </c>
      <c r="I73" s="63" t="s">
        <v>345</v>
      </c>
      <c r="J73" s="63" t="s">
        <v>345</v>
      </c>
      <c r="K73" s="8"/>
      <c r="L73" s="8"/>
      <c r="M73" s="8"/>
      <c r="N73" s="8"/>
      <c r="O73" s="40" t="s">
        <v>351</v>
      </c>
      <c r="P73" s="241" t="s">
        <v>833</v>
      </c>
      <c r="Q73" s="135"/>
      <c r="R73" s="134"/>
      <c r="S73" s="134"/>
      <c r="T73" s="134"/>
      <c r="U73" s="135"/>
      <c r="V73" s="134"/>
      <c r="W73" s="135"/>
      <c r="X73" s="134"/>
      <c r="Y73" s="117" t="str">
        <f>IFERROR(VLOOKUP(CONCATENATE("Totaal ",$A73), Geg_Bkhd!$A$1:$O$294, 13, FALSE), "€ 0,00")</f>
        <v>€ 0,00</v>
      </c>
      <c r="Z73" s="117" t="str">
        <f>IFERROR(VLOOKUP(CONCATENATE("Totaal ",$A73), Geg_Bkhd!$A$1:$O$294, 14, FALSE), "€ 0,00")</f>
        <v>€ 0,00</v>
      </c>
      <c r="AA73" s="135"/>
      <c r="AB73" s="134"/>
      <c r="AC73" s="135"/>
      <c r="AD73" s="134"/>
      <c r="AE73" s="135"/>
      <c r="AF73" s="134"/>
    </row>
    <row r="74" spans="1:32" s="91" customFormat="1" ht="18" thickBot="1" x14ac:dyDescent="0.4">
      <c r="A74" s="88">
        <f t="shared" si="28"/>
        <v>0</v>
      </c>
      <c r="B74" s="200" t="s">
        <v>188</v>
      </c>
      <c r="C74" s="200"/>
      <c r="D74" s="200"/>
      <c r="E74" s="99" t="s">
        <v>20</v>
      </c>
      <c r="F74" s="99" t="s">
        <v>349</v>
      </c>
      <c r="G74" s="100"/>
      <c r="H74" s="100"/>
      <c r="I74" s="100"/>
      <c r="J74" s="100"/>
      <c r="K74" s="99"/>
      <c r="L74" s="99"/>
      <c r="M74" s="99"/>
      <c r="N74" s="99"/>
      <c r="O74" s="99"/>
      <c r="P74" s="200"/>
      <c r="Q74" s="140">
        <f t="shared" ref="Q74:AF74" si="31">SUM(Q75+Q81+Q84+Q87)</f>
        <v>9950</v>
      </c>
      <c r="R74" s="140">
        <f t="shared" si="31"/>
        <v>0</v>
      </c>
      <c r="S74" s="140">
        <f t="shared" si="31"/>
        <v>9500</v>
      </c>
      <c r="T74" s="140">
        <f t="shared" si="31"/>
        <v>0</v>
      </c>
      <c r="U74" s="140">
        <f t="shared" si="31"/>
        <v>9880</v>
      </c>
      <c r="V74" s="140">
        <f t="shared" si="31"/>
        <v>0</v>
      </c>
      <c r="W74" s="140">
        <f t="shared" si="31"/>
        <v>10080</v>
      </c>
      <c r="X74" s="140">
        <f t="shared" si="31"/>
        <v>0</v>
      </c>
      <c r="Y74" s="120">
        <f t="shared" si="31"/>
        <v>150</v>
      </c>
      <c r="Z74" s="120">
        <f t="shared" si="31"/>
        <v>0</v>
      </c>
      <c r="AA74" s="140">
        <f t="shared" si="31"/>
        <v>0</v>
      </c>
      <c r="AB74" s="140">
        <f t="shared" si="31"/>
        <v>0</v>
      </c>
      <c r="AC74" s="140">
        <f t="shared" si="31"/>
        <v>0</v>
      </c>
      <c r="AD74" s="140">
        <f t="shared" si="31"/>
        <v>0</v>
      </c>
      <c r="AE74" s="140">
        <f t="shared" si="31"/>
        <v>0</v>
      </c>
      <c r="AF74" s="140">
        <f t="shared" si="31"/>
        <v>0</v>
      </c>
    </row>
    <row r="75" spans="1:32" s="31" customFormat="1" ht="29.4" thickBot="1" x14ac:dyDescent="0.35">
      <c r="A75" s="81">
        <f t="shared" si="28"/>
        <v>0</v>
      </c>
      <c r="B75" s="183" t="s">
        <v>188</v>
      </c>
      <c r="C75" s="198" t="s">
        <v>17</v>
      </c>
      <c r="D75" s="201"/>
      <c r="E75" s="37" t="s">
        <v>107</v>
      </c>
      <c r="F75" s="37"/>
      <c r="G75" s="61"/>
      <c r="H75" s="61"/>
      <c r="I75" s="61"/>
      <c r="J75" s="61"/>
      <c r="K75" s="37"/>
      <c r="L75" s="37"/>
      <c r="M75" s="37"/>
      <c r="N75" s="37"/>
      <c r="O75" s="37"/>
      <c r="P75" s="201"/>
      <c r="Q75" s="139">
        <f t="shared" ref="Q75:AF75" si="32">SUM(Q76:Q80)</f>
        <v>9800</v>
      </c>
      <c r="R75" s="139">
        <f t="shared" si="32"/>
        <v>0</v>
      </c>
      <c r="S75" s="139">
        <f t="shared" si="32"/>
        <v>9500</v>
      </c>
      <c r="T75" s="139">
        <f t="shared" si="32"/>
        <v>0</v>
      </c>
      <c r="U75" s="139">
        <f t="shared" si="32"/>
        <v>9880</v>
      </c>
      <c r="V75" s="139">
        <f t="shared" si="32"/>
        <v>0</v>
      </c>
      <c r="W75" s="139">
        <f t="shared" si="32"/>
        <v>10080</v>
      </c>
      <c r="X75" s="139">
        <f t="shared" si="32"/>
        <v>0</v>
      </c>
      <c r="Y75" s="119">
        <f t="shared" si="32"/>
        <v>0</v>
      </c>
      <c r="Z75" s="119">
        <f t="shared" si="32"/>
        <v>0</v>
      </c>
      <c r="AA75" s="139">
        <f t="shared" si="32"/>
        <v>0</v>
      </c>
      <c r="AB75" s="139">
        <f t="shared" si="32"/>
        <v>0</v>
      </c>
      <c r="AC75" s="139">
        <f t="shared" si="32"/>
        <v>0</v>
      </c>
      <c r="AD75" s="139">
        <f t="shared" si="32"/>
        <v>0</v>
      </c>
      <c r="AE75" s="139">
        <f t="shared" si="32"/>
        <v>0</v>
      </c>
      <c r="AF75" s="139">
        <f t="shared" si="32"/>
        <v>0</v>
      </c>
    </row>
    <row r="76" spans="1:32" s="31" customFormat="1" ht="43.8" thickBot="1" x14ac:dyDescent="0.35">
      <c r="A76" s="81" t="str">
        <f t="shared" ref="A76:A80" si="33">RIGHT(P76,5)</f>
        <v>50101</v>
      </c>
      <c r="B76" s="183" t="s">
        <v>188</v>
      </c>
      <c r="C76" s="183" t="s">
        <v>17</v>
      </c>
      <c r="D76" s="189" t="s">
        <v>202</v>
      </c>
      <c r="E76" s="39" t="s">
        <v>108</v>
      </c>
      <c r="F76" s="33"/>
      <c r="G76" s="63" t="s">
        <v>345</v>
      </c>
      <c r="H76" s="63" t="s">
        <v>345</v>
      </c>
      <c r="I76" s="63" t="s">
        <v>345</v>
      </c>
      <c r="J76" s="63" t="s">
        <v>345</v>
      </c>
      <c r="K76" s="35"/>
      <c r="L76" s="35"/>
      <c r="M76" s="35"/>
      <c r="N76" s="35"/>
      <c r="O76" s="40" t="s">
        <v>351</v>
      </c>
      <c r="P76" s="240" t="s">
        <v>458</v>
      </c>
      <c r="Q76" s="135"/>
      <c r="R76" s="134"/>
      <c r="S76" s="134"/>
      <c r="T76" s="134"/>
      <c r="U76" s="135"/>
      <c r="V76" s="134"/>
      <c r="W76" s="135"/>
      <c r="X76" s="134"/>
      <c r="Y76" s="117" t="str">
        <f>IFERROR(VLOOKUP(CONCATENATE("Totaal ",$A76), Geg_Bkhd!$A$1:$O$294, 13, FALSE), "€ 0,00")</f>
        <v>€ 0,00</v>
      </c>
      <c r="Z76" s="117" t="str">
        <f>IFERROR(VLOOKUP(CONCATENATE("Totaal ",$A76), Geg_Bkhd!$A$1:$O$294, 14, FALSE), "€ 0,00")</f>
        <v>€ 0,00</v>
      </c>
      <c r="AA76" s="135"/>
      <c r="AB76" s="134"/>
      <c r="AC76" s="135"/>
      <c r="AD76" s="134"/>
      <c r="AE76" s="135"/>
      <c r="AF76" s="134"/>
    </row>
    <row r="77" spans="1:32" s="31" customFormat="1" ht="29.4" thickBot="1" x14ac:dyDescent="0.35">
      <c r="A77" s="81" t="str">
        <f t="shared" si="33"/>
        <v>50102</v>
      </c>
      <c r="B77" s="183" t="s">
        <v>188</v>
      </c>
      <c r="C77" s="183" t="s">
        <v>17</v>
      </c>
      <c r="D77" s="189" t="s">
        <v>204</v>
      </c>
      <c r="E77" s="40" t="s">
        <v>109</v>
      </c>
      <c r="F77" s="33"/>
      <c r="G77" s="63" t="s">
        <v>345</v>
      </c>
      <c r="H77" s="63" t="s">
        <v>345</v>
      </c>
      <c r="I77" s="63" t="s">
        <v>345</v>
      </c>
      <c r="J77" s="63" t="s">
        <v>345</v>
      </c>
      <c r="K77" s="35"/>
      <c r="L77" s="35"/>
      <c r="M77" s="35"/>
      <c r="N77" s="35"/>
      <c r="O77" s="40" t="s">
        <v>352</v>
      </c>
      <c r="P77" s="240" t="s">
        <v>459</v>
      </c>
      <c r="Q77" s="135">
        <v>300</v>
      </c>
      <c r="R77" s="134"/>
      <c r="S77" s="134"/>
      <c r="T77" s="134"/>
      <c r="U77" s="134"/>
      <c r="V77" s="134"/>
      <c r="W77" s="134"/>
      <c r="X77" s="134"/>
      <c r="Y77" s="117" t="str">
        <f>IFERROR(VLOOKUP(CONCATENATE("Totaal ",$A77), Geg_Bkhd!$A$1:$O$294, 13, FALSE), "€ 0,00")</f>
        <v>€ 0,00</v>
      </c>
      <c r="Z77" s="117" t="str">
        <f>IFERROR(VLOOKUP(CONCATENATE("Totaal ",$A77), Geg_Bkhd!$A$1:$O$294, 14, FALSE), "€ 0,00")</f>
        <v>€ 0,00</v>
      </c>
      <c r="AA77" s="135"/>
      <c r="AB77" s="134"/>
      <c r="AC77" s="135"/>
      <c r="AD77" s="134"/>
      <c r="AE77" s="135"/>
      <c r="AF77" s="134"/>
    </row>
    <row r="78" spans="1:32" s="31" customFormat="1" ht="43.8" thickBot="1" x14ac:dyDescent="0.35">
      <c r="A78" s="81" t="str">
        <f t="shared" si="33"/>
        <v>50103</v>
      </c>
      <c r="B78" s="183" t="s">
        <v>188</v>
      </c>
      <c r="C78" s="183" t="s">
        <v>17</v>
      </c>
      <c r="D78" s="189" t="s">
        <v>205</v>
      </c>
      <c r="E78" s="40" t="s">
        <v>406</v>
      </c>
      <c r="F78" s="33"/>
      <c r="G78" s="63"/>
      <c r="H78" s="63"/>
      <c r="I78" s="63" t="s">
        <v>345</v>
      </c>
      <c r="J78" s="63" t="s">
        <v>345</v>
      </c>
      <c r="K78" s="35"/>
      <c r="L78" s="35"/>
      <c r="M78" s="35"/>
      <c r="N78" s="35"/>
      <c r="O78" s="35" t="s">
        <v>407</v>
      </c>
      <c r="P78" s="240" t="s">
        <v>460</v>
      </c>
      <c r="Q78" s="135"/>
      <c r="R78" s="134"/>
      <c r="S78" s="134"/>
      <c r="T78" s="134"/>
      <c r="U78" s="135"/>
      <c r="V78" s="134"/>
      <c r="W78" s="135"/>
      <c r="X78" s="134"/>
      <c r="Y78" s="117" t="str">
        <f>IFERROR(VLOOKUP(CONCATENATE("Totaal ",$A78), Geg_Bkhd!$A$1:$O$294, 13, FALSE), "€ 0,00")</f>
        <v>€ 0,00</v>
      </c>
      <c r="Z78" s="117" t="str">
        <f>IFERROR(VLOOKUP(CONCATENATE("Totaal ",$A78), Geg_Bkhd!$A$1:$O$294, 14, FALSE), "€ 0,00")</f>
        <v>€ 0,00</v>
      </c>
      <c r="AA78" s="135"/>
      <c r="AB78" s="134"/>
      <c r="AC78" s="135"/>
      <c r="AD78" s="134"/>
      <c r="AE78" s="135"/>
      <c r="AF78" s="134"/>
    </row>
    <row r="79" spans="1:32" s="31" customFormat="1" ht="15" thickBot="1" x14ac:dyDescent="0.35">
      <c r="A79" s="81" t="str">
        <f t="shared" si="33"/>
        <v>50104</v>
      </c>
      <c r="B79" s="183" t="s">
        <v>188</v>
      </c>
      <c r="C79" s="183" t="s">
        <v>17</v>
      </c>
      <c r="D79" s="189" t="s">
        <v>465</v>
      </c>
      <c r="E79" s="40" t="s">
        <v>409</v>
      </c>
      <c r="F79" s="33"/>
      <c r="G79" s="63" t="s">
        <v>345</v>
      </c>
      <c r="H79" s="63" t="s">
        <v>345</v>
      </c>
      <c r="I79" s="63" t="s">
        <v>345</v>
      </c>
      <c r="J79" s="63" t="s">
        <v>345</v>
      </c>
      <c r="K79" s="40"/>
      <c r="L79" s="40"/>
      <c r="M79" s="40"/>
      <c r="N79" s="40"/>
      <c r="O79" s="40" t="s">
        <v>405</v>
      </c>
      <c r="P79" s="240" t="s">
        <v>461</v>
      </c>
      <c r="Q79" s="133">
        <v>6000</v>
      </c>
      <c r="R79" s="134"/>
      <c r="S79" s="134">
        <v>6000</v>
      </c>
      <c r="T79" s="134"/>
      <c r="U79" s="134">
        <v>6240</v>
      </c>
      <c r="V79" s="134"/>
      <c r="W79" s="134">
        <v>6365</v>
      </c>
      <c r="X79" s="134"/>
      <c r="Y79" s="117" t="str">
        <f>IFERROR(VLOOKUP(CONCATENATE("Totaal ",$A79), Geg_Bkhd!$A$1:$O$294, 13, FALSE), "€ 0,00")</f>
        <v>€ 0,00</v>
      </c>
      <c r="Z79" s="117" t="str">
        <f>IFERROR(VLOOKUP(CONCATENATE("Totaal ",$A79), Geg_Bkhd!$A$1:$O$294, 14, FALSE), "€ 0,00")</f>
        <v>€ 0,00</v>
      </c>
      <c r="AA79" s="135"/>
      <c r="AB79" s="134"/>
      <c r="AC79" s="135"/>
      <c r="AD79" s="134"/>
      <c r="AE79" s="135"/>
      <c r="AF79" s="134"/>
    </row>
    <row r="80" spans="1:32" s="31" customFormat="1" ht="15" thickBot="1" x14ac:dyDescent="0.35">
      <c r="A80" s="81" t="str">
        <f t="shared" si="33"/>
        <v>50105</v>
      </c>
      <c r="B80" s="183" t="s">
        <v>188</v>
      </c>
      <c r="C80" s="183" t="s">
        <v>17</v>
      </c>
      <c r="D80" s="189" t="s">
        <v>466</v>
      </c>
      <c r="E80" s="40" t="s">
        <v>408</v>
      </c>
      <c r="F80" s="33"/>
      <c r="G80" s="63" t="s">
        <v>345</v>
      </c>
      <c r="H80" s="63" t="s">
        <v>345</v>
      </c>
      <c r="I80" s="63" t="s">
        <v>345</v>
      </c>
      <c r="J80" s="63" t="s">
        <v>345</v>
      </c>
      <c r="K80" s="40"/>
      <c r="L80" s="40"/>
      <c r="M80" s="40"/>
      <c r="N80" s="40"/>
      <c r="O80" s="40" t="s">
        <v>405</v>
      </c>
      <c r="P80" s="240" t="s">
        <v>462</v>
      </c>
      <c r="Q80" s="133">
        <v>3500</v>
      </c>
      <c r="R80" s="134"/>
      <c r="S80" s="134">
        <v>3500</v>
      </c>
      <c r="T80" s="134"/>
      <c r="U80" s="134">
        <v>3640</v>
      </c>
      <c r="V80" s="134"/>
      <c r="W80" s="134">
        <v>3715</v>
      </c>
      <c r="X80" s="134"/>
      <c r="Y80" s="117" t="str">
        <f>IFERROR(VLOOKUP(CONCATENATE("Totaal ",$A80), Geg_Bkhd!$A$1:$O$294, 13, FALSE), "€ 0,00")</f>
        <v>€ 0,00</v>
      </c>
      <c r="Z80" s="117" t="str">
        <f>IFERROR(VLOOKUP(CONCATENATE("Totaal ",$A80), Geg_Bkhd!$A$1:$O$294, 14, FALSE), "€ 0,00")</f>
        <v>€ 0,00</v>
      </c>
      <c r="AA80" s="135"/>
      <c r="AB80" s="134"/>
      <c r="AC80" s="135"/>
      <c r="AD80" s="134"/>
      <c r="AE80" s="135"/>
      <c r="AF80" s="134"/>
    </row>
    <row r="81" spans="1:32" s="31" customFormat="1" ht="29.4" thickBot="1" x14ac:dyDescent="0.35">
      <c r="A81" s="81">
        <f t="shared" si="28"/>
        <v>0</v>
      </c>
      <c r="B81" s="183" t="s">
        <v>188</v>
      </c>
      <c r="C81" s="198" t="s">
        <v>18</v>
      </c>
      <c r="D81" s="201"/>
      <c r="E81" s="37" t="s">
        <v>110</v>
      </c>
      <c r="F81" s="37"/>
      <c r="G81" s="61"/>
      <c r="H81" s="61"/>
      <c r="I81" s="61"/>
      <c r="J81" s="61"/>
      <c r="K81" s="37"/>
      <c r="L81" s="37"/>
      <c r="M81" s="37"/>
      <c r="N81" s="37"/>
      <c r="O81" s="37"/>
      <c r="P81" s="201"/>
      <c r="Q81" s="139">
        <f t="shared" ref="Q81:AF81" si="34">SUM(Q82:Q83)</f>
        <v>0</v>
      </c>
      <c r="R81" s="139">
        <f t="shared" si="34"/>
        <v>0</v>
      </c>
      <c r="S81" s="139">
        <f t="shared" si="34"/>
        <v>0</v>
      </c>
      <c r="T81" s="139">
        <f t="shared" si="34"/>
        <v>0</v>
      </c>
      <c r="U81" s="139">
        <f t="shared" si="34"/>
        <v>0</v>
      </c>
      <c r="V81" s="139">
        <f t="shared" si="34"/>
        <v>0</v>
      </c>
      <c r="W81" s="139">
        <f t="shared" si="34"/>
        <v>0</v>
      </c>
      <c r="X81" s="139">
        <f t="shared" si="34"/>
        <v>0</v>
      </c>
      <c r="Y81" s="119">
        <f t="shared" si="34"/>
        <v>0</v>
      </c>
      <c r="Z81" s="119">
        <f t="shared" si="34"/>
        <v>0</v>
      </c>
      <c r="AA81" s="139">
        <f t="shared" si="34"/>
        <v>0</v>
      </c>
      <c r="AB81" s="139">
        <f t="shared" si="34"/>
        <v>0</v>
      </c>
      <c r="AC81" s="139">
        <f t="shared" si="34"/>
        <v>0</v>
      </c>
      <c r="AD81" s="139">
        <f t="shared" si="34"/>
        <v>0</v>
      </c>
      <c r="AE81" s="139">
        <f t="shared" si="34"/>
        <v>0</v>
      </c>
      <c r="AF81" s="139">
        <f t="shared" si="34"/>
        <v>0</v>
      </c>
    </row>
    <row r="82" spans="1:32" s="31" customFormat="1" ht="29.4" thickBot="1" x14ac:dyDescent="0.35">
      <c r="A82" s="81" t="str">
        <f t="shared" ref="A82:A83" si="35">RIGHT(P82,5)</f>
        <v>50201</v>
      </c>
      <c r="B82" s="183" t="s">
        <v>188</v>
      </c>
      <c r="C82" s="183" t="s">
        <v>18</v>
      </c>
      <c r="D82" s="189" t="s">
        <v>206</v>
      </c>
      <c r="E82" s="39" t="s">
        <v>111</v>
      </c>
      <c r="F82" s="33"/>
      <c r="G82" s="63" t="s">
        <v>345</v>
      </c>
      <c r="H82" s="63"/>
      <c r="I82" s="63"/>
      <c r="J82" s="63"/>
      <c r="K82" s="35"/>
      <c r="L82" s="35"/>
      <c r="M82" s="35"/>
      <c r="N82" s="35"/>
      <c r="O82" s="40" t="s">
        <v>351</v>
      </c>
      <c r="P82" s="240" t="s">
        <v>463</v>
      </c>
      <c r="Q82" s="135"/>
      <c r="R82" s="134"/>
      <c r="S82" s="134"/>
      <c r="T82" s="134"/>
      <c r="U82" s="135"/>
      <c r="V82" s="134"/>
      <c r="W82" s="135"/>
      <c r="X82" s="134"/>
      <c r="Y82" s="117" t="str">
        <f>IFERROR(VLOOKUP(CONCATENATE("Totaal ",$A82), Geg_Bkhd!$A$1:$O$294, 13, FALSE), "€ 0,00")</f>
        <v>€ 0,00</v>
      </c>
      <c r="Z82" s="117" t="str">
        <f>IFERROR(VLOOKUP(CONCATENATE("Totaal ",$A82), Geg_Bkhd!$A$1:$O$294, 14, FALSE), "€ 0,00")</f>
        <v>€ 0,00</v>
      </c>
      <c r="AA82" s="135"/>
      <c r="AB82" s="134"/>
      <c r="AC82" s="135"/>
      <c r="AD82" s="134"/>
      <c r="AE82" s="135"/>
      <c r="AF82" s="134"/>
    </row>
    <row r="83" spans="1:32" s="31" customFormat="1" ht="29.4" thickBot="1" x14ac:dyDescent="0.35">
      <c r="A83" s="81" t="str">
        <f t="shared" si="35"/>
        <v>50202</v>
      </c>
      <c r="B83" s="183" t="s">
        <v>188</v>
      </c>
      <c r="C83" s="183" t="s">
        <v>18</v>
      </c>
      <c r="D83" s="189" t="s">
        <v>203</v>
      </c>
      <c r="E83" s="40" t="s">
        <v>112</v>
      </c>
      <c r="F83" s="33"/>
      <c r="G83" s="63" t="s">
        <v>345</v>
      </c>
      <c r="H83" s="63" t="s">
        <v>345</v>
      </c>
      <c r="I83" s="63" t="s">
        <v>345</v>
      </c>
      <c r="J83" s="63" t="s">
        <v>345</v>
      </c>
      <c r="K83" s="35"/>
      <c r="L83" s="35"/>
      <c r="M83" s="35"/>
      <c r="N83" s="35"/>
      <c r="O83" s="35" t="s">
        <v>359</v>
      </c>
      <c r="P83" s="240" t="s">
        <v>464</v>
      </c>
      <c r="Q83" s="135"/>
      <c r="R83" s="134"/>
      <c r="S83" s="134"/>
      <c r="T83" s="134"/>
      <c r="U83" s="135"/>
      <c r="V83" s="134"/>
      <c r="W83" s="135"/>
      <c r="X83" s="134"/>
      <c r="Y83" s="117" t="str">
        <f>IFERROR(VLOOKUP(CONCATENATE("Totaal ",$A83), Geg_Bkhd!$A$1:$O$294, 13, FALSE), "€ 0,00")</f>
        <v>€ 0,00</v>
      </c>
      <c r="Z83" s="117" t="str">
        <f>IFERROR(VLOOKUP(CONCATENATE("Totaal ",$A83), Geg_Bkhd!$A$1:$O$294, 14, FALSE), "€ 0,00")</f>
        <v>€ 0,00</v>
      </c>
      <c r="AA83" s="135"/>
      <c r="AB83" s="134"/>
      <c r="AC83" s="135"/>
      <c r="AD83" s="134"/>
      <c r="AE83" s="135"/>
      <c r="AF83" s="134"/>
    </row>
    <row r="84" spans="1:32" s="31" customFormat="1" ht="15" thickBot="1" x14ac:dyDescent="0.35">
      <c r="A84" s="81">
        <f t="shared" si="28"/>
        <v>0</v>
      </c>
      <c r="B84" s="183" t="s">
        <v>188</v>
      </c>
      <c r="C84" s="198" t="s">
        <v>21</v>
      </c>
      <c r="D84" s="201"/>
      <c r="E84" s="37" t="s">
        <v>113</v>
      </c>
      <c r="F84" s="37"/>
      <c r="G84" s="61"/>
      <c r="H84" s="61"/>
      <c r="I84" s="61"/>
      <c r="J84" s="61"/>
      <c r="K84" s="37"/>
      <c r="L84" s="37"/>
      <c r="M84" s="37"/>
      <c r="N84" s="37"/>
      <c r="O84" s="37"/>
      <c r="P84" s="201"/>
      <c r="Q84" s="139">
        <f t="shared" ref="Q84:AF84" si="36">SUM(Q85:Q86)</f>
        <v>0</v>
      </c>
      <c r="R84" s="139">
        <f t="shared" si="36"/>
        <v>0</v>
      </c>
      <c r="S84" s="139">
        <f t="shared" si="36"/>
        <v>0</v>
      </c>
      <c r="T84" s="139">
        <f t="shared" si="36"/>
        <v>0</v>
      </c>
      <c r="U84" s="139">
        <f t="shared" si="36"/>
        <v>0</v>
      </c>
      <c r="V84" s="139">
        <f t="shared" si="36"/>
        <v>0</v>
      </c>
      <c r="W84" s="139">
        <f t="shared" si="36"/>
        <v>0</v>
      </c>
      <c r="X84" s="139">
        <f t="shared" si="36"/>
        <v>0</v>
      </c>
      <c r="Y84" s="119">
        <f t="shared" si="36"/>
        <v>0</v>
      </c>
      <c r="Z84" s="119">
        <f t="shared" si="36"/>
        <v>0</v>
      </c>
      <c r="AA84" s="139">
        <f t="shared" si="36"/>
        <v>0</v>
      </c>
      <c r="AB84" s="139">
        <f t="shared" si="36"/>
        <v>0</v>
      </c>
      <c r="AC84" s="139">
        <f t="shared" si="36"/>
        <v>0</v>
      </c>
      <c r="AD84" s="139">
        <f t="shared" si="36"/>
        <v>0</v>
      </c>
      <c r="AE84" s="139">
        <f t="shared" si="36"/>
        <v>0</v>
      </c>
      <c r="AF84" s="139">
        <f t="shared" si="36"/>
        <v>0</v>
      </c>
    </row>
    <row r="85" spans="1:32" s="31" customFormat="1" ht="29.4" thickBot="1" x14ac:dyDescent="0.35">
      <c r="A85" s="81" t="str">
        <f t="shared" ref="A85:A86" si="37">RIGHT(P85,5)</f>
        <v>50301</v>
      </c>
      <c r="B85" s="183" t="s">
        <v>188</v>
      </c>
      <c r="C85" s="183" t="s">
        <v>21</v>
      </c>
      <c r="D85" s="189" t="s">
        <v>207</v>
      </c>
      <c r="E85" s="39" t="s">
        <v>380</v>
      </c>
      <c r="F85" s="33"/>
      <c r="G85" s="63" t="s">
        <v>345</v>
      </c>
      <c r="H85" s="63" t="s">
        <v>345</v>
      </c>
      <c r="I85" s="63" t="s">
        <v>345</v>
      </c>
      <c r="J85" s="63" t="s">
        <v>345</v>
      </c>
      <c r="K85" s="35"/>
      <c r="L85" s="35"/>
      <c r="M85" s="35"/>
      <c r="N85" s="35"/>
      <c r="O85" s="40" t="s">
        <v>359</v>
      </c>
      <c r="P85" s="240" t="s">
        <v>467</v>
      </c>
      <c r="Q85" s="135"/>
      <c r="R85" s="134"/>
      <c r="S85" s="134"/>
      <c r="T85" s="134"/>
      <c r="U85" s="135"/>
      <c r="V85" s="134"/>
      <c r="W85" s="135"/>
      <c r="X85" s="134"/>
      <c r="Y85" s="117" t="str">
        <f>IFERROR(VLOOKUP(CONCATENATE("Totaal ",$A85), Geg_Bkhd!$A$1:$O$294, 13, FALSE), "€ 0,00")</f>
        <v>€ 0,00</v>
      </c>
      <c r="Z85" s="117" t="str">
        <f>IFERROR(VLOOKUP(CONCATENATE("Totaal ",$A85), Geg_Bkhd!$A$1:$O$294, 14, FALSE), "€ 0,00")</f>
        <v>€ 0,00</v>
      </c>
      <c r="AA85" s="135"/>
      <c r="AB85" s="134"/>
      <c r="AC85" s="135"/>
      <c r="AD85" s="134"/>
      <c r="AE85" s="135"/>
      <c r="AF85" s="134"/>
    </row>
    <row r="86" spans="1:32" s="31" customFormat="1" ht="15" thickBot="1" x14ac:dyDescent="0.35">
      <c r="A86" s="81" t="str">
        <f t="shared" si="37"/>
        <v>50302</v>
      </c>
      <c r="B86" s="183" t="s">
        <v>188</v>
      </c>
      <c r="C86" s="183" t="s">
        <v>21</v>
      </c>
      <c r="D86" s="189" t="s">
        <v>208</v>
      </c>
      <c r="E86" s="40" t="s">
        <v>114</v>
      </c>
      <c r="F86" s="33"/>
      <c r="G86" s="63" t="s">
        <v>345</v>
      </c>
      <c r="H86" s="63" t="s">
        <v>345</v>
      </c>
      <c r="I86" s="63" t="s">
        <v>345</v>
      </c>
      <c r="J86" s="63" t="s">
        <v>345</v>
      </c>
      <c r="K86" s="35"/>
      <c r="L86" s="35"/>
      <c r="M86" s="35"/>
      <c r="N86" s="35"/>
      <c r="O86" s="40" t="s">
        <v>359</v>
      </c>
      <c r="P86" s="240" t="s">
        <v>468</v>
      </c>
      <c r="Q86" s="135"/>
      <c r="R86" s="134"/>
      <c r="S86" s="134"/>
      <c r="T86" s="134"/>
      <c r="U86" s="135"/>
      <c r="V86" s="134"/>
      <c r="W86" s="135"/>
      <c r="X86" s="134"/>
      <c r="Y86" s="117" t="str">
        <f>IFERROR(VLOOKUP(CONCATENATE("Totaal ",$A86), Geg_Bkhd!$A$1:$O$294, 13, FALSE), "€ 0,00")</f>
        <v>€ 0,00</v>
      </c>
      <c r="Z86" s="117" t="str">
        <f>IFERROR(VLOOKUP(CONCATENATE("Totaal ",$A86), Geg_Bkhd!$A$1:$O$294, 14, FALSE), "€ 0,00")</f>
        <v>€ 0,00</v>
      </c>
      <c r="AA86" s="135"/>
      <c r="AB86" s="134"/>
      <c r="AC86" s="135"/>
      <c r="AD86" s="134"/>
      <c r="AE86" s="135"/>
      <c r="AF86" s="134"/>
    </row>
    <row r="87" spans="1:32" s="31" customFormat="1" ht="15" thickBot="1" x14ac:dyDescent="0.35">
      <c r="A87" s="81">
        <f t="shared" si="28"/>
        <v>0</v>
      </c>
      <c r="B87" s="183" t="s">
        <v>188</v>
      </c>
      <c r="C87" s="198" t="s">
        <v>22</v>
      </c>
      <c r="D87" s="201"/>
      <c r="E87" s="37" t="s">
        <v>201</v>
      </c>
      <c r="F87" s="37"/>
      <c r="G87" s="61"/>
      <c r="H87" s="61"/>
      <c r="I87" s="61"/>
      <c r="J87" s="61"/>
      <c r="K87" s="37"/>
      <c r="L87" s="37"/>
      <c r="M87" s="37"/>
      <c r="N87" s="37"/>
      <c r="O87" s="37"/>
      <c r="P87" s="201"/>
      <c r="Q87" s="139">
        <f t="shared" ref="Q87:AF87" si="38">SUM(Q88)</f>
        <v>150</v>
      </c>
      <c r="R87" s="139">
        <f t="shared" si="38"/>
        <v>0</v>
      </c>
      <c r="S87" s="139">
        <f t="shared" si="38"/>
        <v>0</v>
      </c>
      <c r="T87" s="139">
        <f t="shared" si="38"/>
        <v>0</v>
      </c>
      <c r="U87" s="139">
        <f t="shared" si="38"/>
        <v>0</v>
      </c>
      <c r="V87" s="139">
        <f t="shared" si="38"/>
        <v>0</v>
      </c>
      <c r="W87" s="139">
        <f t="shared" si="38"/>
        <v>0</v>
      </c>
      <c r="X87" s="139">
        <f t="shared" si="38"/>
        <v>0</v>
      </c>
      <c r="Y87" s="119">
        <f t="shared" si="38"/>
        <v>150</v>
      </c>
      <c r="Z87" s="119">
        <f t="shared" si="38"/>
        <v>0</v>
      </c>
      <c r="AA87" s="139">
        <f t="shared" si="38"/>
        <v>0</v>
      </c>
      <c r="AB87" s="139">
        <f t="shared" si="38"/>
        <v>0</v>
      </c>
      <c r="AC87" s="139">
        <f t="shared" si="38"/>
        <v>0</v>
      </c>
      <c r="AD87" s="139">
        <f t="shared" si="38"/>
        <v>0</v>
      </c>
      <c r="AE87" s="139">
        <f t="shared" si="38"/>
        <v>0</v>
      </c>
      <c r="AF87" s="139">
        <f t="shared" si="38"/>
        <v>0</v>
      </c>
    </row>
    <row r="88" spans="1:32" s="31" customFormat="1" ht="15" thickBot="1" x14ac:dyDescent="0.35">
      <c r="A88" s="81" t="str">
        <f t="shared" ref="A88" si="39">RIGHT(P88,5)</f>
        <v>50401</v>
      </c>
      <c r="B88" s="183" t="s">
        <v>188</v>
      </c>
      <c r="C88" s="183" t="s">
        <v>22</v>
      </c>
      <c r="D88" s="189" t="s">
        <v>209</v>
      </c>
      <c r="E88" s="16" t="s">
        <v>194</v>
      </c>
      <c r="F88" s="33"/>
      <c r="G88" s="63" t="s">
        <v>345</v>
      </c>
      <c r="H88" s="63"/>
      <c r="I88" s="63"/>
      <c r="J88" s="63"/>
      <c r="K88" s="35"/>
      <c r="L88" s="35"/>
      <c r="M88" s="35"/>
      <c r="N88" s="35"/>
      <c r="O88" s="40" t="s">
        <v>351</v>
      </c>
      <c r="P88" s="240" t="s">
        <v>469</v>
      </c>
      <c r="Q88" s="135">
        <v>150</v>
      </c>
      <c r="R88" s="134"/>
      <c r="S88" s="134"/>
      <c r="T88" s="134"/>
      <c r="U88" s="134"/>
      <c r="V88" s="134"/>
      <c r="W88" s="134"/>
      <c r="X88" s="134"/>
      <c r="Y88" s="117">
        <f>IFERROR(VLOOKUP(CONCATENATE("Totaal ",$A88), Geg_Bkhd!$A$1:$O$294, 13, FALSE), "€ 0,00")</f>
        <v>150</v>
      </c>
      <c r="Z88" s="117">
        <f>IFERROR(VLOOKUP(CONCATENATE("Totaal ",$A88), Geg_Bkhd!$A$1:$O$294, 14, FALSE), "€ 0,00")</f>
        <v>0</v>
      </c>
      <c r="AA88" s="135"/>
      <c r="AB88" s="134"/>
      <c r="AC88" s="135"/>
      <c r="AD88" s="134"/>
      <c r="AE88" s="135"/>
      <c r="AF88" s="134"/>
    </row>
    <row r="89" spans="1:32" s="91" customFormat="1" ht="18" thickBot="1" x14ac:dyDescent="0.4">
      <c r="A89" s="88">
        <f t="shared" si="28"/>
        <v>0</v>
      </c>
      <c r="B89" s="200" t="s">
        <v>200</v>
      </c>
      <c r="C89" s="200"/>
      <c r="D89" s="200"/>
      <c r="E89" s="99" t="s">
        <v>54</v>
      </c>
      <c r="F89" s="99"/>
      <c r="G89" s="100"/>
      <c r="H89" s="100"/>
      <c r="I89" s="100"/>
      <c r="J89" s="100"/>
      <c r="K89" s="99"/>
      <c r="L89" s="99"/>
      <c r="M89" s="99"/>
      <c r="N89" s="99"/>
      <c r="O89" s="99"/>
      <c r="P89" s="200"/>
      <c r="Q89" s="140">
        <f t="shared" ref="Q89:AF89" si="40">SUM(Q90)</f>
        <v>0</v>
      </c>
      <c r="R89" s="140">
        <f t="shared" si="40"/>
        <v>0</v>
      </c>
      <c r="S89" s="140">
        <f t="shared" si="40"/>
        <v>0</v>
      </c>
      <c r="T89" s="140">
        <f t="shared" si="40"/>
        <v>0</v>
      </c>
      <c r="U89" s="140">
        <f t="shared" si="40"/>
        <v>0</v>
      </c>
      <c r="V89" s="140">
        <f t="shared" si="40"/>
        <v>0</v>
      </c>
      <c r="W89" s="140">
        <f t="shared" si="40"/>
        <v>0</v>
      </c>
      <c r="X89" s="140">
        <f t="shared" si="40"/>
        <v>0</v>
      </c>
      <c r="Y89" s="120">
        <f t="shared" si="40"/>
        <v>0</v>
      </c>
      <c r="Z89" s="120">
        <f t="shared" si="40"/>
        <v>0</v>
      </c>
      <c r="AA89" s="140">
        <f t="shared" si="40"/>
        <v>0</v>
      </c>
      <c r="AB89" s="140">
        <f t="shared" si="40"/>
        <v>0</v>
      </c>
      <c r="AC89" s="140">
        <f t="shared" si="40"/>
        <v>0</v>
      </c>
      <c r="AD89" s="140">
        <f t="shared" si="40"/>
        <v>0</v>
      </c>
      <c r="AE89" s="140">
        <f t="shared" si="40"/>
        <v>0</v>
      </c>
      <c r="AF89" s="140">
        <f t="shared" si="40"/>
        <v>0</v>
      </c>
    </row>
    <row r="90" spans="1:32" s="31" customFormat="1" ht="15" thickBot="1" x14ac:dyDescent="0.35">
      <c r="A90" s="81">
        <f t="shared" si="28"/>
        <v>0</v>
      </c>
      <c r="B90" s="183" t="s">
        <v>200</v>
      </c>
      <c r="C90" s="198" t="s">
        <v>17</v>
      </c>
      <c r="D90" s="201"/>
      <c r="E90" s="37" t="s">
        <v>240</v>
      </c>
      <c r="F90" s="37"/>
      <c r="G90" s="61"/>
      <c r="H90" s="61"/>
      <c r="I90" s="61"/>
      <c r="J90" s="61"/>
      <c r="K90" s="37"/>
      <c r="L90" s="37"/>
      <c r="M90" s="37"/>
      <c r="N90" s="37"/>
      <c r="O90" s="37"/>
      <c r="P90" s="201"/>
      <c r="Q90" s="139">
        <f>SUM(Q91:Q95)</f>
        <v>0</v>
      </c>
      <c r="R90" s="139">
        <f t="shared" ref="R90:AF90" si="41">SUM(R91:R95)</f>
        <v>0</v>
      </c>
      <c r="S90" s="139">
        <f t="shared" si="41"/>
        <v>0</v>
      </c>
      <c r="T90" s="139">
        <f t="shared" si="41"/>
        <v>0</v>
      </c>
      <c r="U90" s="139">
        <f t="shared" si="41"/>
        <v>0</v>
      </c>
      <c r="V90" s="139">
        <f t="shared" si="41"/>
        <v>0</v>
      </c>
      <c r="W90" s="139">
        <f t="shared" si="41"/>
        <v>0</v>
      </c>
      <c r="X90" s="139">
        <f t="shared" si="41"/>
        <v>0</v>
      </c>
      <c r="Y90" s="119">
        <f t="shared" si="41"/>
        <v>0</v>
      </c>
      <c r="Z90" s="119">
        <f t="shared" si="41"/>
        <v>0</v>
      </c>
      <c r="AA90" s="139">
        <f t="shared" si="41"/>
        <v>0</v>
      </c>
      <c r="AB90" s="139">
        <f t="shared" si="41"/>
        <v>0</v>
      </c>
      <c r="AC90" s="139">
        <f t="shared" si="41"/>
        <v>0</v>
      </c>
      <c r="AD90" s="139">
        <f t="shared" si="41"/>
        <v>0</v>
      </c>
      <c r="AE90" s="139">
        <f t="shared" si="41"/>
        <v>0</v>
      </c>
      <c r="AF90" s="139">
        <f t="shared" si="41"/>
        <v>0</v>
      </c>
    </row>
    <row r="91" spans="1:32" s="1" customFormat="1" ht="15" thickBot="1" x14ac:dyDescent="0.35">
      <c r="A91" s="81" t="str">
        <f t="shared" ref="A91:A95" si="42">RIGHT(P91,5)</f>
        <v>60101</v>
      </c>
      <c r="B91" s="183" t="s">
        <v>200</v>
      </c>
      <c r="C91" s="183" t="s">
        <v>17</v>
      </c>
      <c r="D91" s="189" t="s">
        <v>241</v>
      </c>
      <c r="E91" s="16" t="s">
        <v>235</v>
      </c>
      <c r="F91" s="5"/>
      <c r="G91" s="63" t="s">
        <v>345</v>
      </c>
      <c r="H91" s="63"/>
      <c r="I91" s="63"/>
      <c r="J91" s="63"/>
      <c r="K91" s="8"/>
      <c r="L91" s="8"/>
      <c r="M91" s="8"/>
      <c r="N91" s="8"/>
      <c r="O91" s="8" t="s">
        <v>359</v>
      </c>
      <c r="P91" s="240" t="s">
        <v>470</v>
      </c>
      <c r="Q91" s="135"/>
      <c r="R91" s="134"/>
      <c r="S91" s="135"/>
      <c r="T91" s="134"/>
      <c r="U91" s="135"/>
      <c r="V91" s="134"/>
      <c r="W91" s="135"/>
      <c r="X91" s="134"/>
      <c r="Y91" s="117" t="str">
        <f>IFERROR(VLOOKUP(CONCATENATE("Totaal ",$A91), Geg_Bkhd!$A$1:$O$294, 13, FALSE), "€ 0,00")</f>
        <v>€ 0,00</v>
      </c>
      <c r="Z91" s="117" t="str">
        <f>IFERROR(VLOOKUP(CONCATENATE("Totaal ",$A91), Geg_Bkhd!$A$1:$O$294, 14, FALSE), "€ 0,00")</f>
        <v>€ 0,00</v>
      </c>
      <c r="AA91" s="135"/>
      <c r="AB91" s="134"/>
      <c r="AC91" s="135"/>
      <c r="AD91" s="134"/>
      <c r="AE91" s="135"/>
      <c r="AF91" s="134"/>
    </row>
    <row r="92" spans="1:32" s="31" customFormat="1" ht="15" thickBot="1" x14ac:dyDescent="0.35">
      <c r="A92" s="81" t="str">
        <f t="shared" si="42"/>
        <v>60102</v>
      </c>
      <c r="B92" s="183" t="s">
        <v>200</v>
      </c>
      <c r="C92" s="183" t="s">
        <v>17</v>
      </c>
      <c r="D92" s="189" t="s">
        <v>242</v>
      </c>
      <c r="E92" s="40" t="s">
        <v>236</v>
      </c>
      <c r="F92" s="33"/>
      <c r="G92" s="63" t="s">
        <v>345</v>
      </c>
      <c r="H92" s="63"/>
      <c r="I92" s="63"/>
      <c r="J92" s="63"/>
      <c r="K92" s="40"/>
      <c r="L92" s="40"/>
      <c r="M92" s="40"/>
      <c r="N92" s="40"/>
      <c r="O92" s="40" t="s">
        <v>359</v>
      </c>
      <c r="P92" s="240" t="s">
        <v>471</v>
      </c>
      <c r="Q92" s="135"/>
      <c r="R92" s="134"/>
      <c r="S92" s="135"/>
      <c r="T92" s="134"/>
      <c r="U92" s="135"/>
      <c r="V92" s="134"/>
      <c r="W92" s="135"/>
      <c r="X92" s="134"/>
      <c r="Y92" s="117" t="str">
        <f>IFERROR(VLOOKUP(CONCATENATE("Totaal ",$A92), Geg_Bkhd!$A$1:$O$294, 13, FALSE), "€ 0,00")</f>
        <v>€ 0,00</v>
      </c>
      <c r="Z92" s="117" t="str">
        <f>IFERROR(VLOOKUP(CONCATENATE("Totaal ",$A92), Geg_Bkhd!$A$1:$O$294, 14, FALSE), "€ 0,00")</f>
        <v>€ 0,00</v>
      </c>
      <c r="AA92" s="135"/>
      <c r="AB92" s="134"/>
      <c r="AC92" s="135"/>
      <c r="AD92" s="134"/>
      <c r="AE92" s="135"/>
      <c r="AF92" s="134"/>
    </row>
    <row r="93" spans="1:32" s="31" customFormat="1" ht="29.4" thickBot="1" x14ac:dyDescent="0.35">
      <c r="A93" s="81" t="str">
        <f t="shared" si="42"/>
        <v>60103</v>
      </c>
      <c r="B93" s="183" t="s">
        <v>200</v>
      </c>
      <c r="C93" s="183" t="s">
        <v>17</v>
      </c>
      <c r="D93" s="189" t="s">
        <v>243</v>
      </c>
      <c r="E93" s="40" t="s">
        <v>237</v>
      </c>
      <c r="F93" s="33"/>
      <c r="G93" s="63" t="s">
        <v>345</v>
      </c>
      <c r="H93" s="63"/>
      <c r="I93" s="63"/>
      <c r="J93" s="63"/>
      <c r="K93" s="40"/>
      <c r="L93" s="40"/>
      <c r="M93" s="40"/>
      <c r="N93" s="40"/>
      <c r="O93" s="40" t="s">
        <v>359</v>
      </c>
      <c r="P93" s="240" t="s">
        <v>472</v>
      </c>
      <c r="Q93" s="135"/>
      <c r="R93" s="134"/>
      <c r="S93" s="135"/>
      <c r="T93" s="134"/>
      <c r="U93" s="135"/>
      <c r="V93" s="134"/>
      <c r="W93" s="135"/>
      <c r="X93" s="134"/>
      <c r="Y93" s="117" t="str">
        <f>IFERROR(VLOOKUP(CONCATENATE("Totaal ",$A93), Geg_Bkhd!$A$1:$O$294, 13, FALSE), "€ 0,00")</f>
        <v>€ 0,00</v>
      </c>
      <c r="Z93" s="117" t="str">
        <f>IFERROR(VLOOKUP(CONCATENATE("Totaal ",$A93), Geg_Bkhd!$A$1:$O$294, 14, FALSE), "€ 0,00")</f>
        <v>€ 0,00</v>
      </c>
      <c r="AA93" s="135"/>
      <c r="AB93" s="134"/>
      <c r="AC93" s="135"/>
      <c r="AD93" s="134"/>
      <c r="AE93" s="135"/>
      <c r="AF93" s="134"/>
    </row>
    <row r="94" spans="1:32" s="31" customFormat="1" ht="29.4" thickBot="1" x14ac:dyDescent="0.35">
      <c r="A94" s="81" t="str">
        <f t="shared" si="42"/>
        <v>60104</v>
      </c>
      <c r="B94" s="183" t="s">
        <v>200</v>
      </c>
      <c r="C94" s="183" t="s">
        <v>17</v>
      </c>
      <c r="D94" s="189" t="s">
        <v>244</v>
      </c>
      <c r="E94" s="40" t="s">
        <v>238</v>
      </c>
      <c r="F94" s="33"/>
      <c r="G94" s="63" t="s">
        <v>345</v>
      </c>
      <c r="H94" s="63" t="s">
        <v>345</v>
      </c>
      <c r="I94" s="63" t="s">
        <v>345</v>
      </c>
      <c r="J94" s="63" t="s">
        <v>345</v>
      </c>
      <c r="K94" s="40"/>
      <c r="L94" s="40"/>
      <c r="M94" s="40"/>
      <c r="N94" s="40"/>
      <c r="O94" s="40" t="s">
        <v>359</v>
      </c>
      <c r="P94" s="240" t="s">
        <v>473</v>
      </c>
      <c r="Q94" s="135"/>
      <c r="R94" s="134"/>
      <c r="S94" s="135"/>
      <c r="T94" s="134"/>
      <c r="U94" s="135"/>
      <c r="V94" s="134"/>
      <c r="W94" s="135"/>
      <c r="X94" s="134"/>
      <c r="Y94" s="117" t="str">
        <f>IFERROR(VLOOKUP(CONCATENATE("Totaal ",$A94), Geg_Bkhd!$A$1:$O$294, 13, FALSE), "€ 0,00")</f>
        <v>€ 0,00</v>
      </c>
      <c r="Z94" s="117" t="str">
        <f>IFERROR(VLOOKUP(CONCATENATE("Totaal ",$A94), Geg_Bkhd!$A$1:$O$294, 14, FALSE), "€ 0,00")</f>
        <v>€ 0,00</v>
      </c>
      <c r="AA94" s="135"/>
      <c r="AB94" s="134"/>
      <c r="AC94" s="135"/>
      <c r="AD94" s="134"/>
      <c r="AE94" s="135"/>
      <c r="AF94" s="134"/>
    </row>
    <row r="95" spans="1:32" s="31" customFormat="1" ht="15" thickBot="1" x14ac:dyDescent="0.35">
      <c r="A95" s="81" t="str">
        <f t="shared" si="42"/>
        <v>60105</v>
      </c>
      <c r="B95" s="183" t="s">
        <v>200</v>
      </c>
      <c r="C95" s="183" t="s">
        <v>17</v>
      </c>
      <c r="D95" s="189" t="s">
        <v>245</v>
      </c>
      <c r="E95" s="40" t="s">
        <v>239</v>
      </c>
      <c r="F95" s="33"/>
      <c r="G95" s="63" t="s">
        <v>345</v>
      </c>
      <c r="H95" s="63" t="s">
        <v>345</v>
      </c>
      <c r="I95" s="63" t="s">
        <v>345</v>
      </c>
      <c r="J95" s="63" t="s">
        <v>345</v>
      </c>
      <c r="K95" s="40"/>
      <c r="L95" s="40"/>
      <c r="M95" s="40"/>
      <c r="N95" s="40"/>
      <c r="O95" s="40" t="s">
        <v>351</v>
      </c>
      <c r="P95" s="240" t="s">
        <v>474</v>
      </c>
      <c r="Q95" s="135"/>
      <c r="R95" s="134"/>
      <c r="S95" s="135"/>
      <c r="T95" s="134"/>
      <c r="U95" s="135"/>
      <c r="V95" s="134"/>
      <c r="W95" s="135"/>
      <c r="X95" s="134"/>
      <c r="Y95" s="117" t="str">
        <f>IFERROR(VLOOKUP(CONCATENATE("Totaal ",$A95), Geg_Bkhd!$A$1:$O$294, 13, FALSE), "€ 0,00")</f>
        <v>€ 0,00</v>
      </c>
      <c r="Z95" s="117" t="str">
        <f>IFERROR(VLOOKUP(CONCATENATE("Totaal ",$A95), Geg_Bkhd!$A$1:$O$294, 14, FALSE), "€ 0,00")</f>
        <v>€ 0,00</v>
      </c>
      <c r="AA95" s="135"/>
      <c r="AB95" s="134"/>
      <c r="AC95" s="135"/>
      <c r="AD95" s="134"/>
      <c r="AE95" s="135"/>
      <c r="AF95" s="134"/>
    </row>
    <row r="96" spans="1:32" s="91" customFormat="1" ht="18" thickBot="1" x14ac:dyDescent="0.4">
      <c r="A96" s="88">
        <f t="shared" si="28"/>
        <v>0</v>
      </c>
      <c r="B96" s="200" t="s">
        <v>246</v>
      </c>
      <c r="C96" s="200"/>
      <c r="D96" s="200"/>
      <c r="E96" s="95" t="s">
        <v>210</v>
      </c>
      <c r="F96" s="99"/>
      <c r="G96" s="100"/>
      <c r="H96" s="100"/>
      <c r="I96" s="100"/>
      <c r="J96" s="100"/>
      <c r="K96" s="99"/>
      <c r="L96" s="99"/>
      <c r="M96" s="99"/>
      <c r="N96" s="99"/>
      <c r="O96" s="99"/>
      <c r="P96" s="200"/>
      <c r="Q96" s="140">
        <f t="shared" ref="Q96:AF96" si="43">SUM(Q97+Q103+Q107+Q110+Q113+Q115+Q118)</f>
        <v>0</v>
      </c>
      <c r="R96" s="140">
        <f t="shared" si="43"/>
        <v>0</v>
      </c>
      <c r="S96" s="140">
        <f t="shared" si="43"/>
        <v>0</v>
      </c>
      <c r="T96" s="140">
        <f t="shared" si="43"/>
        <v>0</v>
      </c>
      <c r="U96" s="140">
        <f t="shared" si="43"/>
        <v>0</v>
      </c>
      <c r="V96" s="140">
        <f t="shared" si="43"/>
        <v>0</v>
      </c>
      <c r="W96" s="140">
        <f t="shared" si="43"/>
        <v>0</v>
      </c>
      <c r="X96" s="140">
        <f t="shared" si="43"/>
        <v>0</v>
      </c>
      <c r="Y96" s="120">
        <f t="shared" si="43"/>
        <v>0</v>
      </c>
      <c r="Z96" s="120">
        <f t="shared" si="43"/>
        <v>0</v>
      </c>
      <c r="AA96" s="140">
        <f t="shared" si="43"/>
        <v>0</v>
      </c>
      <c r="AB96" s="140">
        <f t="shared" si="43"/>
        <v>0</v>
      </c>
      <c r="AC96" s="140">
        <f t="shared" si="43"/>
        <v>0</v>
      </c>
      <c r="AD96" s="140">
        <f t="shared" si="43"/>
        <v>0</v>
      </c>
      <c r="AE96" s="140">
        <f t="shared" si="43"/>
        <v>0</v>
      </c>
      <c r="AF96" s="140">
        <f t="shared" si="43"/>
        <v>0</v>
      </c>
    </row>
    <row r="97" spans="1:32" s="31" customFormat="1" ht="15" thickBot="1" x14ac:dyDescent="0.35">
      <c r="A97" s="81">
        <f t="shared" si="28"/>
        <v>0</v>
      </c>
      <c r="B97" s="183" t="s">
        <v>246</v>
      </c>
      <c r="C97" s="198" t="s">
        <v>17</v>
      </c>
      <c r="D97" s="201"/>
      <c r="E97" s="38" t="s">
        <v>249</v>
      </c>
      <c r="F97" s="37"/>
      <c r="G97" s="61"/>
      <c r="H97" s="61"/>
      <c r="I97" s="61"/>
      <c r="J97" s="61"/>
      <c r="K97" s="37"/>
      <c r="L97" s="37"/>
      <c r="M97" s="37"/>
      <c r="N97" s="37"/>
      <c r="O97" s="37"/>
      <c r="P97" s="201"/>
      <c r="Q97" s="139">
        <f>SUM(Q98:Q102)</f>
        <v>0</v>
      </c>
      <c r="R97" s="139">
        <f t="shared" ref="R97:AF97" si="44">SUM(R98:R102)</f>
        <v>0</v>
      </c>
      <c r="S97" s="139">
        <f t="shared" si="44"/>
        <v>0</v>
      </c>
      <c r="T97" s="139">
        <f t="shared" si="44"/>
        <v>0</v>
      </c>
      <c r="U97" s="139">
        <f t="shared" si="44"/>
        <v>0</v>
      </c>
      <c r="V97" s="139">
        <f t="shared" si="44"/>
        <v>0</v>
      </c>
      <c r="W97" s="139">
        <f t="shared" si="44"/>
        <v>0</v>
      </c>
      <c r="X97" s="139">
        <f t="shared" si="44"/>
        <v>0</v>
      </c>
      <c r="Y97" s="119">
        <f t="shared" si="44"/>
        <v>0</v>
      </c>
      <c r="Z97" s="119">
        <f t="shared" si="44"/>
        <v>0</v>
      </c>
      <c r="AA97" s="139">
        <f t="shared" si="44"/>
        <v>0</v>
      </c>
      <c r="AB97" s="139">
        <f t="shared" si="44"/>
        <v>0</v>
      </c>
      <c r="AC97" s="139">
        <f t="shared" si="44"/>
        <v>0</v>
      </c>
      <c r="AD97" s="139">
        <f t="shared" si="44"/>
        <v>0</v>
      </c>
      <c r="AE97" s="139">
        <f t="shared" si="44"/>
        <v>0</v>
      </c>
      <c r="AF97" s="139">
        <f t="shared" si="44"/>
        <v>0</v>
      </c>
    </row>
    <row r="98" spans="1:32" s="31" customFormat="1" ht="29.4" thickBot="1" x14ac:dyDescent="0.35">
      <c r="A98" s="81" t="str">
        <f t="shared" ref="A98:A123" si="45">RIGHT(P98,5)</f>
        <v>70101</v>
      </c>
      <c r="B98" s="183" t="s">
        <v>246</v>
      </c>
      <c r="C98" s="183" t="s">
        <v>17</v>
      </c>
      <c r="D98" s="189" t="s">
        <v>251</v>
      </c>
      <c r="E98" s="41" t="s">
        <v>211</v>
      </c>
      <c r="F98" s="33"/>
      <c r="G98" s="63" t="s">
        <v>345</v>
      </c>
      <c r="H98" s="63"/>
      <c r="I98" s="63"/>
      <c r="J98" s="63"/>
      <c r="K98" s="40"/>
      <c r="L98" s="40"/>
      <c r="M98" s="40"/>
      <c r="N98" s="40"/>
      <c r="O98" s="40" t="s">
        <v>359</v>
      </c>
      <c r="P98" s="240" t="s">
        <v>475</v>
      </c>
      <c r="Q98" s="135"/>
      <c r="R98" s="134"/>
      <c r="S98" s="135"/>
      <c r="T98" s="134"/>
      <c r="U98" s="135"/>
      <c r="V98" s="134"/>
      <c r="W98" s="135"/>
      <c r="X98" s="134"/>
      <c r="Y98" s="117" t="str">
        <f>IFERROR(VLOOKUP(CONCATENATE("Totaal ",$A98), Geg_Bkhd!$A$1:$O$294, 13, FALSE), "€ 0,00")</f>
        <v>€ 0,00</v>
      </c>
      <c r="Z98" s="117" t="str">
        <f>IFERROR(VLOOKUP(CONCATENATE("Totaal ",$A98), Geg_Bkhd!$A$1:$O$294, 14, FALSE), "€ 0,00")</f>
        <v>€ 0,00</v>
      </c>
      <c r="AA98" s="135"/>
      <c r="AB98" s="134"/>
      <c r="AC98" s="135"/>
      <c r="AD98" s="134"/>
      <c r="AE98" s="135"/>
      <c r="AF98" s="134"/>
    </row>
    <row r="99" spans="1:32" s="31" customFormat="1" ht="15" thickBot="1" x14ac:dyDescent="0.35">
      <c r="A99" s="81" t="str">
        <f t="shared" si="45"/>
        <v>70102</v>
      </c>
      <c r="B99" s="183" t="s">
        <v>246</v>
      </c>
      <c r="C99" s="183" t="s">
        <v>17</v>
      </c>
      <c r="D99" s="189" t="s">
        <v>252</v>
      </c>
      <c r="E99" s="41" t="s">
        <v>212</v>
      </c>
      <c r="F99" s="33"/>
      <c r="G99" s="63" t="s">
        <v>345</v>
      </c>
      <c r="H99" s="63" t="s">
        <v>345</v>
      </c>
      <c r="I99" s="63" t="s">
        <v>345</v>
      </c>
      <c r="J99" s="63" t="s">
        <v>345</v>
      </c>
      <c r="K99" s="40"/>
      <c r="L99" s="40"/>
      <c r="M99" s="40"/>
      <c r="N99" s="40"/>
      <c r="O99" s="40" t="s">
        <v>359</v>
      </c>
      <c r="P99" s="240" t="s">
        <v>476</v>
      </c>
      <c r="Q99" s="135"/>
      <c r="R99" s="134"/>
      <c r="S99" s="135"/>
      <c r="T99" s="134"/>
      <c r="U99" s="135"/>
      <c r="V99" s="134"/>
      <c r="W99" s="135"/>
      <c r="X99" s="134"/>
      <c r="Y99" s="117" t="str">
        <f>IFERROR(VLOOKUP(CONCATENATE("Totaal ",$A99), Geg_Bkhd!$A$1:$O$294, 13, FALSE), "€ 0,00")</f>
        <v>€ 0,00</v>
      </c>
      <c r="Z99" s="117" t="str">
        <f>IFERROR(VLOOKUP(CONCATENATE("Totaal ",$A99), Geg_Bkhd!$A$1:$O$294, 14, FALSE), "€ 0,00")</f>
        <v>€ 0,00</v>
      </c>
      <c r="AA99" s="135"/>
      <c r="AB99" s="134"/>
      <c r="AC99" s="135"/>
      <c r="AD99" s="134"/>
      <c r="AE99" s="135"/>
      <c r="AF99" s="134"/>
    </row>
    <row r="100" spans="1:32" s="31" customFormat="1" ht="15" thickBot="1" x14ac:dyDescent="0.35">
      <c r="A100" s="81" t="str">
        <f t="shared" si="45"/>
        <v>70103</v>
      </c>
      <c r="B100" s="183" t="s">
        <v>246</v>
      </c>
      <c r="C100" s="183" t="s">
        <v>17</v>
      </c>
      <c r="D100" s="189" t="s">
        <v>253</v>
      </c>
      <c r="E100" s="41" t="s">
        <v>213</v>
      </c>
      <c r="F100" s="33"/>
      <c r="G100" s="63"/>
      <c r="H100" s="63" t="s">
        <v>345</v>
      </c>
      <c r="I100" s="63"/>
      <c r="J100" s="63"/>
      <c r="K100" s="40"/>
      <c r="L100" s="40"/>
      <c r="M100" s="40"/>
      <c r="N100" s="40"/>
      <c r="O100" s="40" t="s">
        <v>359</v>
      </c>
      <c r="P100" s="240" t="s">
        <v>477</v>
      </c>
      <c r="Q100" s="135"/>
      <c r="R100" s="134"/>
      <c r="S100" s="135"/>
      <c r="T100" s="134"/>
      <c r="U100" s="135"/>
      <c r="V100" s="134"/>
      <c r="W100" s="135"/>
      <c r="X100" s="134"/>
      <c r="Y100" s="117" t="str">
        <f>IFERROR(VLOOKUP(CONCATENATE("Totaal ",$A100), Geg_Bkhd!$A$1:$O$294, 13, FALSE), "€ 0,00")</f>
        <v>€ 0,00</v>
      </c>
      <c r="Z100" s="117" t="str">
        <f>IFERROR(VLOOKUP(CONCATENATE("Totaal ",$A100), Geg_Bkhd!$A$1:$O$294, 14, FALSE), "€ 0,00")</f>
        <v>€ 0,00</v>
      </c>
      <c r="AA100" s="135"/>
      <c r="AB100" s="134"/>
      <c r="AC100" s="135"/>
      <c r="AD100" s="134"/>
      <c r="AE100" s="135"/>
      <c r="AF100" s="134"/>
    </row>
    <row r="101" spans="1:32" s="31" customFormat="1" ht="29.4" thickBot="1" x14ac:dyDescent="0.35">
      <c r="A101" s="81" t="str">
        <f t="shared" si="45"/>
        <v>70104</v>
      </c>
      <c r="B101" s="183" t="s">
        <v>246</v>
      </c>
      <c r="C101" s="183" t="s">
        <v>17</v>
      </c>
      <c r="D101" s="189" t="s">
        <v>254</v>
      </c>
      <c r="E101" s="41" t="s">
        <v>214</v>
      </c>
      <c r="F101" s="33"/>
      <c r="G101" s="63" t="s">
        <v>345</v>
      </c>
      <c r="H101" s="63" t="s">
        <v>345</v>
      </c>
      <c r="I101" s="63" t="s">
        <v>345</v>
      </c>
      <c r="J101" s="63" t="s">
        <v>345</v>
      </c>
      <c r="K101" s="40"/>
      <c r="L101" s="40"/>
      <c r="M101" s="40"/>
      <c r="N101" s="40"/>
      <c r="O101" s="40" t="s">
        <v>359</v>
      </c>
      <c r="P101" s="240" t="s">
        <v>478</v>
      </c>
      <c r="Q101" s="135"/>
      <c r="R101" s="134"/>
      <c r="S101" s="135"/>
      <c r="T101" s="134"/>
      <c r="U101" s="135"/>
      <c r="V101" s="134"/>
      <c r="W101" s="135"/>
      <c r="X101" s="134"/>
      <c r="Y101" s="117" t="str">
        <f>IFERROR(VLOOKUP(CONCATENATE("Totaal ",$A101), Geg_Bkhd!$A$1:$O$294, 13, FALSE), "€ 0,00")</f>
        <v>€ 0,00</v>
      </c>
      <c r="Z101" s="117" t="str">
        <f>IFERROR(VLOOKUP(CONCATENATE("Totaal ",$A101), Geg_Bkhd!$A$1:$O$294, 14, FALSE), "€ 0,00")</f>
        <v>€ 0,00</v>
      </c>
      <c r="AA101" s="135"/>
      <c r="AB101" s="134"/>
      <c r="AC101" s="135"/>
      <c r="AD101" s="134"/>
      <c r="AE101" s="135"/>
      <c r="AF101" s="134"/>
    </row>
    <row r="102" spans="1:32" s="31" customFormat="1" ht="29.4" thickBot="1" x14ac:dyDescent="0.35">
      <c r="A102" s="81" t="str">
        <f t="shared" si="45"/>
        <v>70105</v>
      </c>
      <c r="B102" s="183" t="s">
        <v>246</v>
      </c>
      <c r="C102" s="183" t="s">
        <v>17</v>
      </c>
      <c r="D102" s="189" t="s">
        <v>255</v>
      </c>
      <c r="E102" s="41" t="s">
        <v>215</v>
      </c>
      <c r="F102" s="33"/>
      <c r="G102" s="63" t="s">
        <v>345</v>
      </c>
      <c r="H102" s="63" t="s">
        <v>345</v>
      </c>
      <c r="I102" s="63" t="s">
        <v>345</v>
      </c>
      <c r="J102" s="63" t="s">
        <v>345</v>
      </c>
      <c r="K102" s="40"/>
      <c r="L102" s="40"/>
      <c r="M102" s="40"/>
      <c r="N102" s="40"/>
      <c r="O102" s="40" t="s">
        <v>359</v>
      </c>
      <c r="P102" s="240" t="s">
        <v>479</v>
      </c>
      <c r="Q102" s="135"/>
      <c r="R102" s="134"/>
      <c r="S102" s="135"/>
      <c r="T102" s="134"/>
      <c r="U102" s="135"/>
      <c r="V102" s="134"/>
      <c r="W102" s="135"/>
      <c r="X102" s="134"/>
      <c r="Y102" s="117" t="str">
        <f>IFERROR(VLOOKUP(CONCATENATE("Totaal ",$A102), Geg_Bkhd!$A$1:$O$294, 13, FALSE), "€ 0,00")</f>
        <v>€ 0,00</v>
      </c>
      <c r="Z102" s="117" t="str">
        <f>IFERROR(VLOOKUP(CONCATENATE("Totaal ",$A102), Geg_Bkhd!$A$1:$O$294, 14, FALSE), "€ 0,00")</f>
        <v>€ 0,00</v>
      </c>
      <c r="AA102" s="135"/>
      <c r="AB102" s="134"/>
      <c r="AC102" s="135"/>
      <c r="AD102" s="134"/>
      <c r="AE102" s="135"/>
      <c r="AF102" s="134"/>
    </row>
    <row r="103" spans="1:32" s="31" customFormat="1" ht="15" thickBot="1" x14ac:dyDescent="0.35">
      <c r="A103" s="81">
        <f t="shared" si="28"/>
        <v>0</v>
      </c>
      <c r="B103" s="183" t="s">
        <v>246</v>
      </c>
      <c r="C103" s="198" t="s">
        <v>18</v>
      </c>
      <c r="D103" s="201"/>
      <c r="E103" s="38" t="s">
        <v>216</v>
      </c>
      <c r="F103" s="37"/>
      <c r="G103" s="61"/>
      <c r="H103" s="61"/>
      <c r="I103" s="61"/>
      <c r="J103" s="61"/>
      <c r="K103" s="37"/>
      <c r="L103" s="37"/>
      <c r="M103" s="37"/>
      <c r="N103" s="37"/>
      <c r="O103" s="37"/>
      <c r="P103" s="201"/>
      <c r="Q103" s="139">
        <f t="shared" ref="Q103:AF103" si="46">SUM(Q104:Q106)</f>
        <v>0</v>
      </c>
      <c r="R103" s="139">
        <f t="shared" si="46"/>
        <v>0</v>
      </c>
      <c r="S103" s="139">
        <f t="shared" si="46"/>
        <v>0</v>
      </c>
      <c r="T103" s="139">
        <f t="shared" si="46"/>
        <v>0</v>
      </c>
      <c r="U103" s="139">
        <f t="shared" si="46"/>
        <v>0</v>
      </c>
      <c r="V103" s="139">
        <f t="shared" si="46"/>
        <v>0</v>
      </c>
      <c r="W103" s="139">
        <f t="shared" si="46"/>
        <v>0</v>
      </c>
      <c r="X103" s="139">
        <f t="shared" si="46"/>
        <v>0</v>
      </c>
      <c r="Y103" s="119">
        <f t="shared" si="46"/>
        <v>0</v>
      </c>
      <c r="Z103" s="119">
        <f t="shared" si="46"/>
        <v>0</v>
      </c>
      <c r="AA103" s="139">
        <f t="shared" si="46"/>
        <v>0</v>
      </c>
      <c r="AB103" s="139">
        <f t="shared" si="46"/>
        <v>0</v>
      </c>
      <c r="AC103" s="139">
        <f t="shared" si="46"/>
        <v>0</v>
      </c>
      <c r="AD103" s="139">
        <f t="shared" si="46"/>
        <v>0</v>
      </c>
      <c r="AE103" s="139">
        <f t="shared" si="46"/>
        <v>0</v>
      </c>
      <c r="AF103" s="139">
        <f t="shared" si="46"/>
        <v>0</v>
      </c>
    </row>
    <row r="104" spans="1:32" s="31" customFormat="1" ht="43.8" thickBot="1" x14ac:dyDescent="0.35">
      <c r="A104" s="81" t="str">
        <f t="shared" si="45"/>
        <v>70201</v>
      </c>
      <c r="B104" s="183" t="s">
        <v>246</v>
      </c>
      <c r="C104" s="183" t="s">
        <v>18</v>
      </c>
      <c r="D104" s="189" t="s">
        <v>256</v>
      </c>
      <c r="E104" s="41" t="s">
        <v>217</v>
      </c>
      <c r="F104" s="33"/>
      <c r="G104" s="63" t="s">
        <v>345</v>
      </c>
      <c r="H104" s="63" t="s">
        <v>345</v>
      </c>
      <c r="I104" s="63" t="s">
        <v>345</v>
      </c>
      <c r="J104" s="63" t="s">
        <v>345</v>
      </c>
      <c r="K104" s="40"/>
      <c r="L104" s="40"/>
      <c r="M104" s="40"/>
      <c r="N104" s="40"/>
      <c r="O104" s="40" t="s">
        <v>351</v>
      </c>
      <c r="P104" s="240" t="s">
        <v>480</v>
      </c>
      <c r="Q104" s="135"/>
      <c r="R104" s="134"/>
      <c r="S104" s="135"/>
      <c r="T104" s="134"/>
      <c r="U104" s="135"/>
      <c r="V104" s="134"/>
      <c r="W104" s="135"/>
      <c r="X104" s="134"/>
      <c r="Y104" s="117" t="str">
        <f>IFERROR(VLOOKUP(CONCATENATE("Totaal ",$A104), Geg_Bkhd!$A$1:$O$294, 13, FALSE), "€ 0,00")</f>
        <v>€ 0,00</v>
      </c>
      <c r="Z104" s="117" t="str">
        <f>IFERROR(VLOOKUP(CONCATENATE("Totaal ",$A104), Geg_Bkhd!$A$1:$O$294, 14, FALSE), "€ 0,00")</f>
        <v>€ 0,00</v>
      </c>
      <c r="AA104" s="135"/>
      <c r="AB104" s="134"/>
      <c r="AC104" s="135"/>
      <c r="AD104" s="134"/>
      <c r="AE104" s="135"/>
      <c r="AF104" s="134"/>
    </row>
    <row r="105" spans="1:32" s="31" customFormat="1" ht="29.4" thickBot="1" x14ac:dyDescent="0.35">
      <c r="A105" s="81" t="str">
        <f t="shared" si="45"/>
        <v>70202</v>
      </c>
      <c r="B105" s="183" t="s">
        <v>246</v>
      </c>
      <c r="C105" s="183" t="s">
        <v>18</v>
      </c>
      <c r="D105" s="189" t="s">
        <v>257</v>
      </c>
      <c r="E105" s="40" t="s">
        <v>218</v>
      </c>
      <c r="F105" s="33"/>
      <c r="G105" s="63" t="s">
        <v>345</v>
      </c>
      <c r="H105" s="63"/>
      <c r="I105" s="63"/>
      <c r="J105" s="63"/>
      <c r="K105" s="40"/>
      <c r="L105" s="40"/>
      <c r="M105" s="40"/>
      <c r="N105" s="40"/>
      <c r="O105" s="40" t="s">
        <v>353</v>
      </c>
      <c r="P105" s="240" t="s">
        <v>481</v>
      </c>
      <c r="Q105" s="135"/>
      <c r="R105" s="134"/>
      <c r="S105" s="135"/>
      <c r="T105" s="134"/>
      <c r="U105" s="135"/>
      <c r="V105" s="134"/>
      <c r="W105" s="135"/>
      <c r="X105" s="134"/>
      <c r="Y105" s="117" t="str">
        <f>IFERROR(VLOOKUP(CONCATENATE("Totaal ",$A105), Geg_Bkhd!$A$1:$O$294, 13, FALSE), "€ 0,00")</f>
        <v>€ 0,00</v>
      </c>
      <c r="Z105" s="117" t="str">
        <f>IFERROR(VLOOKUP(CONCATENATE("Totaal ",$A105), Geg_Bkhd!$A$1:$O$294, 14, FALSE), "€ 0,00")</f>
        <v>€ 0,00</v>
      </c>
      <c r="AA105" s="135"/>
      <c r="AB105" s="134"/>
      <c r="AC105" s="135"/>
      <c r="AD105" s="134"/>
      <c r="AE105" s="135"/>
      <c r="AF105" s="134"/>
    </row>
    <row r="106" spans="1:32" s="31" customFormat="1" ht="43.8" thickBot="1" x14ac:dyDescent="0.35">
      <c r="A106" s="81" t="str">
        <f t="shared" si="45"/>
        <v>70203</v>
      </c>
      <c r="B106" s="183" t="s">
        <v>246</v>
      </c>
      <c r="C106" s="183" t="s">
        <v>18</v>
      </c>
      <c r="D106" s="189" t="s">
        <v>258</v>
      </c>
      <c r="E106" s="41" t="s">
        <v>219</v>
      </c>
      <c r="F106" s="33"/>
      <c r="G106" s="63" t="s">
        <v>345</v>
      </c>
      <c r="H106" s="63" t="s">
        <v>345</v>
      </c>
      <c r="I106" s="63" t="s">
        <v>345</v>
      </c>
      <c r="J106" s="63" t="s">
        <v>345</v>
      </c>
      <c r="K106" s="40"/>
      <c r="L106" s="40"/>
      <c r="M106" s="40"/>
      <c r="N106" s="40"/>
      <c r="O106" s="40" t="s">
        <v>351</v>
      </c>
      <c r="P106" s="240" t="s">
        <v>482</v>
      </c>
      <c r="Q106" s="135"/>
      <c r="R106" s="134"/>
      <c r="S106" s="135"/>
      <c r="T106" s="134"/>
      <c r="U106" s="135"/>
      <c r="V106" s="134"/>
      <c r="W106" s="135"/>
      <c r="X106" s="134"/>
      <c r="Y106" s="117" t="str">
        <f>IFERROR(VLOOKUP(CONCATENATE("Totaal ",$A106), Geg_Bkhd!$A$1:$O$294, 13, FALSE), "€ 0,00")</f>
        <v>€ 0,00</v>
      </c>
      <c r="Z106" s="117" t="str">
        <f>IFERROR(VLOOKUP(CONCATENATE("Totaal ",$A106), Geg_Bkhd!$A$1:$O$294, 14, FALSE), "€ 0,00")</f>
        <v>€ 0,00</v>
      </c>
      <c r="AA106" s="135"/>
      <c r="AB106" s="134"/>
      <c r="AC106" s="135"/>
      <c r="AD106" s="134"/>
      <c r="AE106" s="135"/>
      <c r="AF106" s="134"/>
    </row>
    <row r="107" spans="1:32" s="31" customFormat="1" ht="15" thickBot="1" x14ac:dyDescent="0.35">
      <c r="A107" s="81">
        <f t="shared" si="28"/>
        <v>0</v>
      </c>
      <c r="B107" s="183" t="s">
        <v>246</v>
      </c>
      <c r="C107" s="198" t="s">
        <v>21</v>
      </c>
      <c r="D107" s="201"/>
      <c r="E107" s="38" t="s">
        <v>250</v>
      </c>
      <c r="F107" s="37"/>
      <c r="G107" s="61"/>
      <c r="H107" s="61"/>
      <c r="I107" s="61"/>
      <c r="J107" s="61"/>
      <c r="K107" s="37"/>
      <c r="L107" s="37"/>
      <c r="M107" s="37"/>
      <c r="N107" s="37"/>
      <c r="O107" s="37"/>
      <c r="P107" s="201"/>
      <c r="Q107" s="139">
        <f t="shared" ref="Q107:AF107" si="47">SUM(Q108:Q109)</f>
        <v>0</v>
      </c>
      <c r="R107" s="139">
        <f t="shared" si="47"/>
        <v>0</v>
      </c>
      <c r="S107" s="139">
        <f t="shared" si="47"/>
        <v>0</v>
      </c>
      <c r="T107" s="139">
        <f t="shared" si="47"/>
        <v>0</v>
      </c>
      <c r="U107" s="139">
        <f t="shared" si="47"/>
        <v>0</v>
      </c>
      <c r="V107" s="139">
        <f t="shared" si="47"/>
        <v>0</v>
      </c>
      <c r="W107" s="139">
        <f t="shared" si="47"/>
        <v>0</v>
      </c>
      <c r="X107" s="139">
        <f t="shared" si="47"/>
        <v>0</v>
      </c>
      <c r="Y107" s="119">
        <f t="shared" si="47"/>
        <v>0</v>
      </c>
      <c r="Z107" s="119">
        <f t="shared" si="47"/>
        <v>0</v>
      </c>
      <c r="AA107" s="139">
        <f t="shared" si="47"/>
        <v>0</v>
      </c>
      <c r="AB107" s="139">
        <f t="shared" si="47"/>
        <v>0</v>
      </c>
      <c r="AC107" s="139">
        <f t="shared" si="47"/>
        <v>0</v>
      </c>
      <c r="AD107" s="139">
        <f t="shared" si="47"/>
        <v>0</v>
      </c>
      <c r="AE107" s="139">
        <f t="shared" si="47"/>
        <v>0</v>
      </c>
      <c r="AF107" s="139">
        <f t="shared" si="47"/>
        <v>0</v>
      </c>
    </row>
    <row r="108" spans="1:32" s="31" customFormat="1" ht="29.4" thickBot="1" x14ac:dyDescent="0.35">
      <c r="A108" s="81" t="str">
        <f t="shared" si="45"/>
        <v>70301</v>
      </c>
      <c r="B108" s="183" t="s">
        <v>246</v>
      </c>
      <c r="C108" s="183" t="s">
        <v>21</v>
      </c>
      <c r="D108" s="189" t="s">
        <v>259</v>
      </c>
      <c r="E108" s="41" t="s">
        <v>220</v>
      </c>
      <c r="F108" s="33"/>
      <c r="G108" s="63" t="s">
        <v>345</v>
      </c>
      <c r="H108" s="63"/>
      <c r="I108" s="63"/>
      <c r="J108" s="63"/>
      <c r="K108" s="40"/>
      <c r="L108" s="40"/>
      <c r="M108" s="40"/>
      <c r="N108" s="40"/>
      <c r="O108" s="40" t="s">
        <v>359</v>
      </c>
      <c r="P108" s="240" t="s">
        <v>483</v>
      </c>
      <c r="Q108" s="135"/>
      <c r="R108" s="134"/>
      <c r="S108" s="135"/>
      <c r="T108" s="134"/>
      <c r="U108" s="135"/>
      <c r="V108" s="134"/>
      <c r="W108" s="135"/>
      <c r="X108" s="134"/>
      <c r="Y108" s="117" t="str">
        <f>IFERROR(VLOOKUP(CONCATENATE("Totaal ",$A108), Geg_Bkhd!$A$1:$O$294, 13, FALSE), "€ 0,00")</f>
        <v>€ 0,00</v>
      </c>
      <c r="Z108" s="117" t="str">
        <f>IFERROR(VLOOKUP(CONCATENATE("Totaal ",$A108), Geg_Bkhd!$A$1:$O$294, 14, FALSE), "€ 0,00")</f>
        <v>€ 0,00</v>
      </c>
      <c r="AA108" s="135"/>
      <c r="AB108" s="134"/>
      <c r="AC108" s="135"/>
      <c r="AD108" s="134"/>
      <c r="AE108" s="135"/>
      <c r="AF108" s="134"/>
    </row>
    <row r="109" spans="1:32" s="31" customFormat="1" ht="29.4" thickBot="1" x14ac:dyDescent="0.35">
      <c r="A109" s="81" t="str">
        <f t="shared" si="45"/>
        <v>70302</v>
      </c>
      <c r="B109" s="183" t="s">
        <v>246</v>
      </c>
      <c r="C109" s="183" t="s">
        <v>21</v>
      </c>
      <c r="D109" s="189" t="s">
        <v>260</v>
      </c>
      <c r="E109" s="40" t="s">
        <v>221</v>
      </c>
      <c r="F109" s="33"/>
      <c r="G109" s="63" t="s">
        <v>345</v>
      </c>
      <c r="H109" s="63" t="s">
        <v>345</v>
      </c>
      <c r="I109" s="63" t="s">
        <v>345</v>
      </c>
      <c r="J109" s="63" t="s">
        <v>345</v>
      </c>
      <c r="K109" s="40"/>
      <c r="L109" s="40"/>
      <c r="M109" s="40"/>
      <c r="N109" s="40"/>
      <c r="O109" s="40" t="s">
        <v>361</v>
      </c>
      <c r="P109" s="240" t="s">
        <v>484</v>
      </c>
      <c r="Q109" s="135"/>
      <c r="R109" s="134"/>
      <c r="S109" s="135"/>
      <c r="T109" s="134"/>
      <c r="U109" s="135"/>
      <c r="V109" s="134"/>
      <c r="W109" s="135"/>
      <c r="X109" s="134"/>
      <c r="Y109" s="117" t="str">
        <f>IFERROR(VLOOKUP(CONCATENATE("Totaal ",$A109), Geg_Bkhd!$A$1:$O$294, 13, FALSE), "€ 0,00")</f>
        <v>€ 0,00</v>
      </c>
      <c r="Z109" s="117" t="str">
        <f>IFERROR(VLOOKUP(CONCATENATE("Totaal ",$A109), Geg_Bkhd!$A$1:$O$294, 14, FALSE), "€ 0,00")</f>
        <v>€ 0,00</v>
      </c>
      <c r="AA109" s="135"/>
      <c r="AB109" s="134"/>
      <c r="AC109" s="135"/>
      <c r="AD109" s="134"/>
      <c r="AE109" s="135"/>
      <c r="AF109" s="134"/>
    </row>
    <row r="110" spans="1:32" s="31" customFormat="1" ht="29.4" thickBot="1" x14ac:dyDescent="0.35">
      <c r="A110" s="81">
        <f t="shared" si="28"/>
        <v>0</v>
      </c>
      <c r="B110" s="183" t="s">
        <v>246</v>
      </c>
      <c r="C110" s="198" t="s">
        <v>22</v>
      </c>
      <c r="D110" s="201"/>
      <c r="E110" s="38" t="s">
        <v>222</v>
      </c>
      <c r="F110" s="37"/>
      <c r="G110" s="61"/>
      <c r="H110" s="61"/>
      <c r="I110" s="61"/>
      <c r="J110" s="61"/>
      <c r="K110" s="37"/>
      <c r="L110" s="37"/>
      <c r="M110" s="37"/>
      <c r="N110" s="37"/>
      <c r="O110" s="37"/>
      <c r="P110" s="201"/>
      <c r="Q110" s="139">
        <f t="shared" ref="Q110:AF110" si="48">SUM(Q111:Q112)</f>
        <v>0</v>
      </c>
      <c r="R110" s="139">
        <f t="shared" si="48"/>
        <v>0</v>
      </c>
      <c r="S110" s="139">
        <f t="shared" si="48"/>
        <v>0</v>
      </c>
      <c r="T110" s="139">
        <f t="shared" si="48"/>
        <v>0</v>
      </c>
      <c r="U110" s="139">
        <f t="shared" si="48"/>
        <v>0</v>
      </c>
      <c r="V110" s="139">
        <f t="shared" si="48"/>
        <v>0</v>
      </c>
      <c r="W110" s="139">
        <f t="shared" si="48"/>
        <v>0</v>
      </c>
      <c r="X110" s="139">
        <f t="shared" si="48"/>
        <v>0</v>
      </c>
      <c r="Y110" s="119">
        <f t="shared" si="48"/>
        <v>0</v>
      </c>
      <c r="Z110" s="119">
        <f t="shared" si="48"/>
        <v>0</v>
      </c>
      <c r="AA110" s="139">
        <f t="shared" si="48"/>
        <v>0</v>
      </c>
      <c r="AB110" s="139">
        <f t="shared" si="48"/>
        <v>0</v>
      </c>
      <c r="AC110" s="139">
        <f t="shared" si="48"/>
        <v>0</v>
      </c>
      <c r="AD110" s="139">
        <f t="shared" si="48"/>
        <v>0</v>
      </c>
      <c r="AE110" s="139">
        <f t="shared" si="48"/>
        <v>0</v>
      </c>
      <c r="AF110" s="139">
        <f t="shared" si="48"/>
        <v>0</v>
      </c>
    </row>
    <row r="111" spans="1:32" s="31" customFormat="1" ht="29.4" thickBot="1" x14ac:dyDescent="0.35">
      <c r="A111" s="81" t="str">
        <f t="shared" si="45"/>
        <v>70401</v>
      </c>
      <c r="B111" s="183" t="s">
        <v>246</v>
      </c>
      <c r="C111" s="183" t="s">
        <v>22</v>
      </c>
      <c r="D111" s="189" t="s">
        <v>261</v>
      </c>
      <c r="E111" s="40" t="s">
        <v>223</v>
      </c>
      <c r="F111" s="33"/>
      <c r="G111" s="63" t="s">
        <v>345</v>
      </c>
      <c r="H111" s="63"/>
      <c r="I111" s="63"/>
      <c r="J111" s="63"/>
      <c r="K111" s="40"/>
      <c r="L111" s="40"/>
      <c r="M111" s="40"/>
      <c r="N111" s="40"/>
      <c r="O111" s="40" t="s">
        <v>359</v>
      </c>
      <c r="P111" s="240" t="s">
        <v>485</v>
      </c>
      <c r="Q111" s="135"/>
      <c r="R111" s="134"/>
      <c r="S111" s="135"/>
      <c r="T111" s="134"/>
      <c r="U111" s="135"/>
      <c r="V111" s="134"/>
      <c r="W111" s="135"/>
      <c r="X111" s="134"/>
      <c r="Y111" s="117" t="str">
        <f>IFERROR(VLOOKUP(CONCATENATE("Totaal ",$A111), Geg_Bkhd!$A$1:$O$294, 13, FALSE), "€ 0,00")</f>
        <v>€ 0,00</v>
      </c>
      <c r="Z111" s="117" t="str">
        <f>IFERROR(VLOOKUP(CONCATENATE("Totaal ",$A111), Geg_Bkhd!$A$1:$O$294, 14, FALSE), "€ 0,00")</f>
        <v>€ 0,00</v>
      </c>
      <c r="AA111" s="135"/>
      <c r="AB111" s="134"/>
      <c r="AC111" s="135"/>
      <c r="AD111" s="134"/>
      <c r="AE111" s="135"/>
      <c r="AF111" s="134"/>
    </row>
    <row r="112" spans="1:32" s="31" customFormat="1" ht="43.8" thickBot="1" x14ac:dyDescent="0.35">
      <c r="A112" s="81" t="str">
        <f t="shared" si="45"/>
        <v>70402</v>
      </c>
      <c r="B112" s="183" t="s">
        <v>246</v>
      </c>
      <c r="C112" s="183" t="s">
        <v>22</v>
      </c>
      <c r="D112" s="189" t="s">
        <v>262</v>
      </c>
      <c r="E112" s="40" t="s">
        <v>224</v>
      </c>
      <c r="F112" s="33"/>
      <c r="G112" s="63" t="s">
        <v>345</v>
      </c>
      <c r="H112" s="63"/>
      <c r="I112" s="63"/>
      <c r="J112" s="63"/>
      <c r="K112" s="40"/>
      <c r="L112" s="40"/>
      <c r="M112" s="40"/>
      <c r="N112" s="40"/>
      <c r="O112" s="40" t="s">
        <v>361</v>
      </c>
      <c r="P112" s="240" t="s">
        <v>486</v>
      </c>
      <c r="Q112" s="135"/>
      <c r="R112" s="134"/>
      <c r="S112" s="135"/>
      <c r="T112" s="134"/>
      <c r="U112" s="135"/>
      <c r="V112" s="134"/>
      <c r="W112" s="135"/>
      <c r="X112" s="134"/>
      <c r="Y112" s="117" t="str">
        <f>IFERROR(VLOOKUP(CONCATENATE("Totaal ",$A112), Geg_Bkhd!$A$1:$O$294, 13, FALSE), "€ 0,00")</f>
        <v>€ 0,00</v>
      </c>
      <c r="Z112" s="117" t="str">
        <f>IFERROR(VLOOKUP(CONCATENATE("Totaal ",$A112), Geg_Bkhd!$A$1:$O$294, 14, FALSE), "€ 0,00")</f>
        <v>€ 0,00</v>
      </c>
      <c r="AA112" s="135"/>
      <c r="AB112" s="134"/>
      <c r="AC112" s="135"/>
      <c r="AD112" s="134"/>
      <c r="AE112" s="135"/>
      <c r="AF112" s="134"/>
    </row>
    <row r="113" spans="1:32" s="31" customFormat="1" ht="43.8" thickBot="1" x14ac:dyDescent="0.35">
      <c r="A113" s="81">
        <f t="shared" si="28"/>
        <v>0</v>
      </c>
      <c r="B113" s="183" t="s">
        <v>246</v>
      </c>
      <c r="C113" s="198" t="s">
        <v>115</v>
      </c>
      <c r="D113" s="201"/>
      <c r="E113" s="38" t="s">
        <v>225</v>
      </c>
      <c r="F113" s="37"/>
      <c r="G113" s="61"/>
      <c r="H113" s="61"/>
      <c r="I113" s="61"/>
      <c r="J113" s="61"/>
      <c r="K113" s="37"/>
      <c r="L113" s="37"/>
      <c r="M113" s="37"/>
      <c r="N113" s="37"/>
      <c r="O113" s="37"/>
      <c r="P113" s="201"/>
      <c r="Q113" s="139">
        <f t="shared" ref="Q113:AF113" si="49">SUM(Q114)</f>
        <v>0</v>
      </c>
      <c r="R113" s="139">
        <f t="shared" si="49"/>
        <v>0</v>
      </c>
      <c r="S113" s="139">
        <f t="shared" si="49"/>
        <v>0</v>
      </c>
      <c r="T113" s="139">
        <f t="shared" si="49"/>
        <v>0</v>
      </c>
      <c r="U113" s="139">
        <f t="shared" si="49"/>
        <v>0</v>
      </c>
      <c r="V113" s="139">
        <f t="shared" si="49"/>
        <v>0</v>
      </c>
      <c r="W113" s="139">
        <f t="shared" si="49"/>
        <v>0</v>
      </c>
      <c r="X113" s="139">
        <f t="shared" si="49"/>
        <v>0</v>
      </c>
      <c r="Y113" s="119">
        <f t="shared" si="49"/>
        <v>0</v>
      </c>
      <c r="Z113" s="119">
        <f t="shared" si="49"/>
        <v>0</v>
      </c>
      <c r="AA113" s="139">
        <f t="shared" si="49"/>
        <v>0</v>
      </c>
      <c r="AB113" s="139">
        <f t="shared" si="49"/>
        <v>0</v>
      </c>
      <c r="AC113" s="139">
        <f t="shared" si="49"/>
        <v>0</v>
      </c>
      <c r="AD113" s="139">
        <f t="shared" si="49"/>
        <v>0</v>
      </c>
      <c r="AE113" s="139">
        <f t="shared" si="49"/>
        <v>0</v>
      </c>
      <c r="AF113" s="139">
        <f t="shared" si="49"/>
        <v>0</v>
      </c>
    </row>
    <row r="114" spans="1:32" s="31" customFormat="1" ht="43.8" thickBot="1" x14ac:dyDescent="0.35">
      <c r="A114" s="81" t="str">
        <f t="shared" si="45"/>
        <v>70501</v>
      </c>
      <c r="B114" s="183" t="s">
        <v>246</v>
      </c>
      <c r="C114" s="183" t="s">
        <v>115</v>
      </c>
      <c r="D114" s="189" t="s">
        <v>263</v>
      </c>
      <c r="E114" s="40" t="s">
        <v>226</v>
      </c>
      <c r="F114" s="33"/>
      <c r="G114" s="63" t="s">
        <v>345</v>
      </c>
      <c r="H114" s="63" t="s">
        <v>345</v>
      </c>
      <c r="I114" s="63" t="s">
        <v>345</v>
      </c>
      <c r="J114" s="63" t="s">
        <v>345</v>
      </c>
      <c r="K114" s="40"/>
      <c r="L114" s="40"/>
      <c r="M114" s="40"/>
      <c r="N114" s="40"/>
      <c r="O114" s="40" t="s">
        <v>361</v>
      </c>
      <c r="P114" s="240" t="s">
        <v>487</v>
      </c>
      <c r="Q114" s="135"/>
      <c r="R114" s="134"/>
      <c r="S114" s="135"/>
      <c r="T114" s="134"/>
      <c r="U114" s="135"/>
      <c r="V114" s="134"/>
      <c r="W114" s="135"/>
      <c r="X114" s="134"/>
      <c r="Y114" s="117" t="str">
        <f>IFERROR(VLOOKUP(CONCATENATE("Totaal ",$A114), Geg_Bkhd!$A$1:$O$294, 13, FALSE), "€ 0,00")</f>
        <v>€ 0,00</v>
      </c>
      <c r="Z114" s="117" t="str">
        <f>IFERROR(VLOOKUP(CONCATENATE("Totaal ",$A114), Geg_Bkhd!$A$1:$O$294, 14, FALSE), "€ 0,00")</f>
        <v>€ 0,00</v>
      </c>
      <c r="AA114" s="135"/>
      <c r="AB114" s="134"/>
      <c r="AC114" s="135"/>
      <c r="AD114" s="134"/>
      <c r="AE114" s="135"/>
      <c r="AF114" s="134"/>
    </row>
    <row r="115" spans="1:32" s="31" customFormat="1" ht="15" thickBot="1" x14ac:dyDescent="0.35">
      <c r="A115" s="81">
        <f t="shared" si="28"/>
        <v>0</v>
      </c>
      <c r="B115" s="183" t="s">
        <v>246</v>
      </c>
      <c r="C115" s="198" t="s">
        <v>247</v>
      </c>
      <c r="D115" s="201"/>
      <c r="E115" s="38" t="s">
        <v>227</v>
      </c>
      <c r="F115" s="37"/>
      <c r="G115" s="61"/>
      <c r="H115" s="61"/>
      <c r="I115" s="61"/>
      <c r="J115" s="61"/>
      <c r="K115" s="37"/>
      <c r="L115" s="37"/>
      <c r="M115" s="37"/>
      <c r="N115" s="37"/>
      <c r="O115" s="37"/>
      <c r="P115" s="201"/>
      <c r="Q115" s="139">
        <f>SUM(Q116:Q117)</f>
        <v>0</v>
      </c>
      <c r="R115" s="139">
        <f t="shared" ref="R115:AF115" si="50">SUM(R116:R117)</f>
        <v>0</v>
      </c>
      <c r="S115" s="139">
        <f t="shared" si="50"/>
        <v>0</v>
      </c>
      <c r="T115" s="139">
        <f t="shared" si="50"/>
        <v>0</v>
      </c>
      <c r="U115" s="139">
        <f t="shared" si="50"/>
        <v>0</v>
      </c>
      <c r="V115" s="139">
        <f t="shared" si="50"/>
        <v>0</v>
      </c>
      <c r="W115" s="139">
        <f t="shared" si="50"/>
        <v>0</v>
      </c>
      <c r="X115" s="139">
        <f t="shared" si="50"/>
        <v>0</v>
      </c>
      <c r="Y115" s="119">
        <f t="shared" si="50"/>
        <v>0</v>
      </c>
      <c r="Z115" s="119">
        <f t="shared" si="50"/>
        <v>0</v>
      </c>
      <c r="AA115" s="139">
        <f t="shared" si="50"/>
        <v>0</v>
      </c>
      <c r="AB115" s="139">
        <f t="shared" si="50"/>
        <v>0</v>
      </c>
      <c r="AC115" s="139">
        <f t="shared" si="50"/>
        <v>0</v>
      </c>
      <c r="AD115" s="139">
        <f t="shared" si="50"/>
        <v>0</v>
      </c>
      <c r="AE115" s="139">
        <f t="shared" si="50"/>
        <v>0</v>
      </c>
      <c r="AF115" s="139">
        <f t="shared" si="50"/>
        <v>0</v>
      </c>
    </row>
    <row r="116" spans="1:32" s="31" customFormat="1" ht="29.4" thickBot="1" x14ac:dyDescent="0.35">
      <c r="A116" s="81" t="str">
        <f t="shared" si="45"/>
        <v>70601</v>
      </c>
      <c r="B116" s="183" t="s">
        <v>246</v>
      </c>
      <c r="C116" s="183" t="s">
        <v>247</v>
      </c>
      <c r="D116" s="189" t="s">
        <v>264</v>
      </c>
      <c r="E116" s="40" t="s">
        <v>228</v>
      </c>
      <c r="F116" s="33"/>
      <c r="G116" s="63" t="s">
        <v>345</v>
      </c>
      <c r="H116" s="63"/>
      <c r="I116" s="63"/>
      <c r="J116" s="63"/>
      <c r="K116" s="40"/>
      <c r="L116" s="40"/>
      <c r="M116" s="40"/>
      <c r="N116" s="40"/>
      <c r="O116" s="40" t="s">
        <v>359</v>
      </c>
      <c r="P116" s="240" t="s">
        <v>488</v>
      </c>
      <c r="Q116" s="135"/>
      <c r="R116" s="134"/>
      <c r="S116" s="135"/>
      <c r="T116" s="134"/>
      <c r="U116" s="135"/>
      <c r="V116" s="134"/>
      <c r="W116" s="135"/>
      <c r="X116" s="134"/>
      <c r="Y116" s="117" t="str">
        <f>IFERROR(VLOOKUP(CONCATENATE("Totaal ",$A116), Geg_Bkhd!$A$1:$O$294, 13, FALSE), "€ 0,00")</f>
        <v>€ 0,00</v>
      </c>
      <c r="Z116" s="117" t="str">
        <f>IFERROR(VLOOKUP(CONCATENATE("Totaal ",$A116), Geg_Bkhd!$A$1:$O$294, 14, FALSE), "€ 0,00")</f>
        <v>€ 0,00</v>
      </c>
      <c r="AA116" s="135"/>
      <c r="AB116" s="134"/>
      <c r="AC116" s="135"/>
      <c r="AD116" s="134"/>
      <c r="AE116" s="135"/>
      <c r="AF116" s="134"/>
    </row>
    <row r="117" spans="1:32" s="31" customFormat="1" ht="43.8" thickBot="1" x14ac:dyDescent="0.35">
      <c r="A117" s="81" t="str">
        <f t="shared" si="45"/>
        <v>70602</v>
      </c>
      <c r="B117" s="183" t="s">
        <v>246</v>
      </c>
      <c r="C117" s="183" t="s">
        <v>247</v>
      </c>
      <c r="D117" s="189" t="s">
        <v>265</v>
      </c>
      <c r="E117" s="40" t="s">
        <v>229</v>
      </c>
      <c r="F117" s="33"/>
      <c r="G117" s="63" t="s">
        <v>345</v>
      </c>
      <c r="H117" s="63"/>
      <c r="I117" s="63"/>
      <c r="J117" s="63"/>
      <c r="K117" s="40"/>
      <c r="L117" s="40"/>
      <c r="M117" s="40"/>
      <c r="N117" s="40"/>
      <c r="O117" s="40" t="s">
        <v>359</v>
      </c>
      <c r="P117" s="240" t="s">
        <v>489</v>
      </c>
      <c r="Q117" s="135"/>
      <c r="R117" s="134"/>
      <c r="S117" s="135"/>
      <c r="T117" s="134"/>
      <c r="U117" s="135"/>
      <c r="V117" s="134"/>
      <c r="W117" s="135"/>
      <c r="X117" s="134"/>
      <c r="Y117" s="117" t="str">
        <f>IFERROR(VLOOKUP(CONCATENATE("Totaal ",$A117), Geg_Bkhd!$A$1:$O$294, 13, FALSE), "€ 0,00")</f>
        <v>€ 0,00</v>
      </c>
      <c r="Z117" s="117" t="str">
        <f>IFERROR(VLOOKUP(CONCATENATE("Totaal ",$A117), Geg_Bkhd!$A$1:$O$294, 14, FALSE), "€ 0,00")</f>
        <v>€ 0,00</v>
      </c>
      <c r="AA117" s="135"/>
      <c r="AB117" s="134"/>
      <c r="AC117" s="135"/>
      <c r="AD117" s="134"/>
      <c r="AE117" s="135"/>
      <c r="AF117" s="134"/>
    </row>
    <row r="118" spans="1:32" s="31" customFormat="1" ht="29.4" thickBot="1" x14ac:dyDescent="0.35">
      <c r="A118" s="81">
        <f t="shared" si="28"/>
        <v>0</v>
      </c>
      <c r="B118" s="183" t="s">
        <v>246</v>
      </c>
      <c r="C118" s="198" t="s">
        <v>248</v>
      </c>
      <c r="D118" s="201"/>
      <c r="E118" s="38" t="s">
        <v>230</v>
      </c>
      <c r="F118" s="37"/>
      <c r="G118" s="61"/>
      <c r="H118" s="61"/>
      <c r="I118" s="61"/>
      <c r="J118" s="61"/>
      <c r="K118" s="37"/>
      <c r="L118" s="37"/>
      <c r="M118" s="37"/>
      <c r="N118" s="37"/>
      <c r="O118" s="37"/>
      <c r="P118" s="201"/>
      <c r="Q118" s="139">
        <f t="shared" ref="Q118:AF118" si="51">SUM(Q119:Q123)</f>
        <v>0</v>
      </c>
      <c r="R118" s="139">
        <f t="shared" si="51"/>
        <v>0</v>
      </c>
      <c r="S118" s="139">
        <f t="shared" si="51"/>
        <v>0</v>
      </c>
      <c r="T118" s="139">
        <f t="shared" si="51"/>
        <v>0</v>
      </c>
      <c r="U118" s="139">
        <f t="shared" si="51"/>
        <v>0</v>
      </c>
      <c r="V118" s="139">
        <f t="shared" si="51"/>
        <v>0</v>
      </c>
      <c r="W118" s="139">
        <f t="shared" si="51"/>
        <v>0</v>
      </c>
      <c r="X118" s="139">
        <f t="shared" si="51"/>
        <v>0</v>
      </c>
      <c r="Y118" s="119">
        <f t="shared" si="51"/>
        <v>0</v>
      </c>
      <c r="Z118" s="119">
        <f t="shared" si="51"/>
        <v>0</v>
      </c>
      <c r="AA118" s="139">
        <f t="shared" si="51"/>
        <v>0</v>
      </c>
      <c r="AB118" s="139">
        <f t="shared" si="51"/>
        <v>0</v>
      </c>
      <c r="AC118" s="139">
        <f t="shared" si="51"/>
        <v>0</v>
      </c>
      <c r="AD118" s="139">
        <f t="shared" si="51"/>
        <v>0</v>
      </c>
      <c r="AE118" s="139">
        <f t="shared" si="51"/>
        <v>0</v>
      </c>
      <c r="AF118" s="139">
        <f t="shared" si="51"/>
        <v>0</v>
      </c>
    </row>
    <row r="119" spans="1:32" s="31" customFormat="1" ht="29.4" thickBot="1" x14ac:dyDescent="0.35">
      <c r="A119" s="81" t="str">
        <f t="shared" si="45"/>
        <v>70701</v>
      </c>
      <c r="B119" s="183" t="s">
        <v>246</v>
      </c>
      <c r="C119" s="183" t="s">
        <v>248</v>
      </c>
      <c r="D119" s="189" t="s">
        <v>266</v>
      </c>
      <c r="E119" s="40" t="s">
        <v>231</v>
      </c>
      <c r="F119" s="33"/>
      <c r="G119" s="63" t="s">
        <v>345</v>
      </c>
      <c r="H119" s="63"/>
      <c r="I119" s="63"/>
      <c r="J119" s="63"/>
      <c r="K119" s="40"/>
      <c r="L119" s="40"/>
      <c r="M119" s="40"/>
      <c r="N119" s="40"/>
      <c r="O119" s="40" t="s">
        <v>351</v>
      </c>
      <c r="P119" s="240" t="s">
        <v>490</v>
      </c>
      <c r="Q119" s="135"/>
      <c r="R119" s="134"/>
      <c r="S119" s="135"/>
      <c r="T119" s="134"/>
      <c r="U119" s="135"/>
      <c r="V119" s="134"/>
      <c r="W119" s="135"/>
      <c r="X119" s="134"/>
      <c r="Y119" s="117" t="str">
        <f>IFERROR(VLOOKUP(CONCATENATE("Totaal ",$A119), Geg_Bkhd!$A$1:$O$294, 13, FALSE), "€ 0,00")</f>
        <v>€ 0,00</v>
      </c>
      <c r="Z119" s="117" t="str">
        <f>IFERROR(VLOOKUP(CONCATENATE("Totaal ",$A119), Geg_Bkhd!$A$1:$O$294, 14, FALSE), "€ 0,00")</f>
        <v>€ 0,00</v>
      </c>
      <c r="AA119" s="135"/>
      <c r="AB119" s="134"/>
      <c r="AC119" s="135"/>
      <c r="AD119" s="134"/>
      <c r="AE119" s="135"/>
      <c r="AF119" s="134"/>
    </row>
    <row r="120" spans="1:32" s="31" customFormat="1" ht="43.8" thickBot="1" x14ac:dyDescent="0.35">
      <c r="A120" s="81" t="str">
        <f t="shared" si="45"/>
        <v>70702</v>
      </c>
      <c r="B120" s="183" t="s">
        <v>246</v>
      </c>
      <c r="C120" s="183" t="s">
        <v>248</v>
      </c>
      <c r="D120" s="189" t="s">
        <v>267</v>
      </c>
      <c r="E120" s="40" t="s">
        <v>232</v>
      </c>
      <c r="F120" s="33"/>
      <c r="G120" s="63" t="s">
        <v>345</v>
      </c>
      <c r="H120" s="63"/>
      <c r="I120" s="63"/>
      <c r="J120" s="63"/>
      <c r="K120" s="40"/>
      <c r="L120" s="40"/>
      <c r="M120" s="40"/>
      <c r="N120" s="40"/>
      <c r="O120" s="40" t="s">
        <v>351</v>
      </c>
      <c r="P120" s="240" t="s">
        <v>491</v>
      </c>
      <c r="Q120" s="135"/>
      <c r="R120" s="134"/>
      <c r="S120" s="135"/>
      <c r="T120" s="134"/>
      <c r="U120" s="135"/>
      <c r="V120" s="134"/>
      <c r="W120" s="135"/>
      <c r="X120" s="134"/>
      <c r="Y120" s="117" t="str">
        <f>IFERROR(VLOOKUP(CONCATENATE("Totaal ",$A120), Geg_Bkhd!$A$1:$O$294, 13, FALSE), "€ 0,00")</f>
        <v>€ 0,00</v>
      </c>
      <c r="Z120" s="117" t="str">
        <f>IFERROR(VLOOKUP(CONCATENATE("Totaal ",$A120), Geg_Bkhd!$A$1:$O$294, 14, FALSE), "€ 0,00")</f>
        <v>€ 0,00</v>
      </c>
      <c r="AA120" s="135"/>
      <c r="AB120" s="134"/>
      <c r="AC120" s="135"/>
      <c r="AD120" s="134"/>
      <c r="AE120" s="135"/>
      <c r="AF120" s="134"/>
    </row>
    <row r="121" spans="1:32" s="31" customFormat="1" ht="58.2" thickBot="1" x14ac:dyDescent="0.35">
      <c r="A121" s="81" t="str">
        <f t="shared" si="45"/>
        <v>70703</v>
      </c>
      <c r="B121" s="183" t="s">
        <v>246</v>
      </c>
      <c r="C121" s="183" t="s">
        <v>248</v>
      </c>
      <c r="D121" s="189" t="s">
        <v>268</v>
      </c>
      <c r="E121" s="40" t="s">
        <v>233</v>
      </c>
      <c r="F121" s="33"/>
      <c r="G121" s="63" t="s">
        <v>345</v>
      </c>
      <c r="H121" s="63" t="s">
        <v>345</v>
      </c>
      <c r="I121" s="63" t="s">
        <v>345</v>
      </c>
      <c r="J121" s="63" t="s">
        <v>345</v>
      </c>
      <c r="K121" s="40"/>
      <c r="L121" s="40"/>
      <c r="M121" s="40"/>
      <c r="N121" s="40"/>
      <c r="O121" s="40" t="s">
        <v>359</v>
      </c>
      <c r="P121" s="240" t="s">
        <v>492</v>
      </c>
      <c r="Q121" s="135"/>
      <c r="R121" s="134"/>
      <c r="S121" s="135"/>
      <c r="T121" s="134"/>
      <c r="U121" s="135"/>
      <c r="V121" s="134"/>
      <c r="W121" s="135"/>
      <c r="X121" s="134"/>
      <c r="Y121" s="117" t="str">
        <f>IFERROR(VLOOKUP(CONCATENATE("Totaal ",$A121), Geg_Bkhd!$A$1:$O$294, 13, FALSE), "€ 0,00")</f>
        <v>€ 0,00</v>
      </c>
      <c r="Z121" s="117" t="str">
        <f>IFERROR(VLOOKUP(CONCATENATE("Totaal ",$A121), Geg_Bkhd!$A$1:$O$294, 14, FALSE), "€ 0,00")</f>
        <v>€ 0,00</v>
      </c>
      <c r="AA121" s="135"/>
      <c r="AB121" s="134"/>
      <c r="AC121" s="135"/>
      <c r="AD121" s="134"/>
      <c r="AE121" s="135"/>
      <c r="AF121" s="134"/>
    </row>
    <row r="122" spans="1:32" s="31" customFormat="1" ht="29.4" thickBot="1" x14ac:dyDescent="0.35">
      <c r="A122" s="81" t="str">
        <f t="shared" si="45"/>
        <v>70704</v>
      </c>
      <c r="B122" s="183" t="s">
        <v>246</v>
      </c>
      <c r="C122" s="183" t="s">
        <v>248</v>
      </c>
      <c r="D122" s="189" t="s">
        <v>269</v>
      </c>
      <c r="E122" s="40" t="s">
        <v>362</v>
      </c>
      <c r="F122" s="33"/>
      <c r="G122" s="63" t="s">
        <v>345</v>
      </c>
      <c r="H122" s="63"/>
      <c r="I122" s="63"/>
      <c r="J122" s="63"/>
      <c r="K122" s="40"/>
      <c r="L122" s="40"/>
      <c r="M122" s="40"/>
      <c r="N122" s="40"/>
      <c r="O122" s="40" t="s">
        <v>361</v>
      </c>
      <c r="P122" s="240" t="s">
        <v>493</v>
      </c>
      <c r="Q122" s="135"/>
      <c r="R122" s="134"/>
      <c r="S122" s="135"/>
      <c r="T122" s="134"/>
      <c r="U122" s="135"/>
      <c r="V122" s="134"/>
      <c r="W122" s="135"/>
      <c r="X122" s="134"/>
      <c r="Y122" s="117" t="str">
        <f>IFERROR(VLOOKUP(CONCATENATE("Totaal ",$A122), Geg_Bkhd!$A$1:$O$294, 13, FALSE), "€ 0,00")</f>
        <v>€ 0,00</v>
      </c>
      <c r="Z122" s="117" t="str">
        <f>IFERROR(VLOOKUP(CONCATENATE("Totaal ",$A122), Geg_Bkhd!$A$1:$O$294, 14, FALSE), "€ 0,00")</f>
        <v>€ 0,00</v>
      </c>
      <c r="AA122" s="135"/>
      <c r="AB122" s="134"/>
      <c r="AC122" s="135"/>
      <c r="AD122" s="134"/>
      <c r="AE122" s="135"/>
      <c r="AF122" s="134"/>
    </row>
    <row r="123" spans="1:32" s="31" customFormat="1" ht="29.4" thickBot="1" x14ac:dyDescent="0.35">
      <c r="A123" s="81" t="str">
        <f t="shared" si="45"/>
        <v>70705</v>
      </c>
      <c r="B123" s="183" t="s">
        <v>246</v>
      </c>
      <c r="C123" s="183" t="s">
        <v>248</v>
      </c>
      <c r="D123" s="189" t="s">
        <v>270</v>
      </c>
      <c r="E123" s="41" t="s">
        <v>234</v>
      </c>
      <c r="F123" s="33"/>
      <c r="G123" s="63" t="s">
        <v>345</v>
      </c>
      <c r="H123" s="63" t="s">
        <v>345</v>
      </c>
      <c r="I123" s="63" t="s">
        <v>345</v>
      </c>
      <c r="J123" s="63" t="s">
        <v>345</v>
      </c>
      <c r="K123" s="40"/>
      <c r="L123" s="40"/>
      <c r="M123" s="40"/>
      <c r="N123" s="40"/>
      <c r="O123" s="40" t="s">
        <v>351</v>
      </c>
      <c r="P123" s="240" t="s">
        <v>494</v>
      </c>
      <c r="Q123" s="135"/>
      <c r="R123" s="134"/>
      <c r="S123" s="135"/>
      <c r="T123" s="134"/>
      <c r="U123" s="135"/>
      <c r="V123" s="134"/>
      <c r="W123" s="135"/>
      <c r="X123" s="134"/>
      <c r="Y123" s="117" t="str">
        <f>IFERROR(VLOOKUP(CONCATENATE("Totaal ",$A123), Geg_Bkhd!$A$1:$O$294, 13, FALSE), "€ 0,00")</f>
        <v>€ 0,00</v>
      </c>
      <c r="Z123" s="117" t="str">
        <f>IFERROR(VLOOKUP(CONCATENATE("Totaal ",$A123), Geg_Bkhd!$A$1:$O$294, 14, FALSE), "€ 0,00")</f>
        <v>€ 0,00</v>
      </c>
      <c r="AA123" s="135"/>
      <c r="AB123" s="134"/>
      <c r="AC123" s="135"/>
      <c r="AD123" s="134"/>
      <c r="AE123" s="135"/>
      <c r="AF123" s="134"/>
    </row>
    <row r="124" spans="1:32" s="91" customFormat="1" ht="35.4" thickBot="1" x14ac:dyDescent="0.4">
      <c r="A124" s="88">
        <f t="shared" si="28"/>
        <v>0</v>
      </c>
      <c r="B124" s="200" t="s">
        <v>284</v>
      </c>
      <c r="C124" s="200"/>
      <c r="D124" s="200"/>
      <c r="E124" s="99" t="s">
        <v>283</v>
      </c>
      <c r="F124" s="99"/>
      <c r="G124" s="100"/>
      <c r="H124" s="100"/>
      <c r="I124" s="100"/>
      <c r="J124" s="100"/>
      <c r="K124" s="99"/>
      <c r="L124" s="99"/>
      <c r="M124" s="99"/>
      <c r="N124" s="99"/>
      <c r="O124" s="99"/>
      <c r="P124" s="200"/>
      <c r="Q124" s="140">
        <f t="shared" ref="Q124:AF124" si="52">SUM(Q125+Q129+Q131)</f>
        <v>0</v>
      </c>
      <c r="R124" s="140">
        <f t="shared" si="52"/>
        <v>0</v>
      </c>
      <c r="S124" s="140">
        <f t="shared" si="52"/>
        <v>0</v>
      </c>
      <c r="T124" s="140">
        <f t="shared" si="52"/>
        <v>0</v>
      </c>
      <c r="U124" s="140">
        <f t="shared" si="52"/>
        <v>0</v>
      </c>
      <c r="V124" s="140">
        <f t="shared" si="52"/>
        <v>0</v>
      </c>
      <c r="W124" s="140">
        <f t="shared" si="52"/>
        <v>0</v>
      </c>
      <c r="X124" s="140">
        <f t="shared" si="52"/>
        <v>0</v>
      </c>
      <c r="Y124" s="120">
        <f t="shared" si="52"/>
        <v>0</v>
      </c>
      <c r="Z124" s="120">
        <f t="shared" si="52"/>
        <v>0</v>
      </c>
      <c r="AA124" s="140">
        <f t="shared" si="52"/>
        <v>0</v>
      </c>
      <c r="AB124" s="140">
        <f t="shared" si="52"/>
        <v>0</v>
      </c>
      <c r="AC124" s="140">
        <f t="shared" si="52"/>
        <v>0</v>
      </c>
      <c r="AD124" s="140">
        <f t="shared" si="52"/>
        <v>0</v>
      </c>
      <c r="AE124" s="140">
        <f t="shared" si="52"/>
        <v>0</v>
      </c>
      <c r="AF124" s="140">
        <f t="shared" si="52"/>
        <v>0</v>
      </c>
    </row>
    <row r="125" spans="1:32" s="1" customFormat="1" ht="15" thickBot="1" x14ac:dyDescent="0.35">
      <c r="A125" s="81">
        <f t="shared" si="28"/>
        <v>0</v>
      </c>
      <c r="B125" s="183" t="s">
        <v>284</v>
      </c>
      <c r="C125" s="198" t="s">
        <v>17</v>
      </c>
      <c r="D125" s="201"/>
      <c r="E125" s="38" t="s">
        <v>274</v>
      </c>
      <c r="F125" s="37"/>
      <c r="G125" s="61"/>
      <c r="H125" s="61"/>
      <c r="I125" s="61"/>
      <c r="J125" s="61"/>
      <c r="K125" s="37"/>
      <c r="L125" s="37"/>
      <c r="M125" s="37"/>
      <c r="N125" s="37"/>
      <c r="O125" s="37"/>
      <c r="P125" s="201"/>
      <c r="Q125" s="139">
        <f t="shared" ref="Q125:AF125" si="53">SUM(Q126:Q128)</f>
        <v>0</v>
      </c>
      <c r="R125" s="139">
        <f t="shared" si="53"/>
        <v>0</v>
      </c>
      <c r="S125" s="139">
        <f t="shared" si="53"/>
        <v>0</v>
      </c>
      <c r="T125" s="139">
        <f t="shared" si="53"/>
        <v>0</v>
      </c>
      <c r="U125" s="139">
        <f t="shared" si="53"/>
        <v>0</v>
      </c>
      <c r="V125" s="139">
        <f t="shared" si="53"/>
        <v>0</v>
      </c>
      <c r="W125" s="139">
        <f t="shared" si="53"/>
        <v>0</v>
      </c>
      <c r="X125" s="139">
        <f t="shared" si="53"/>
        <v>0</v>
      </c>
      <c r="Y125" s="119">
        <f t="shared" si="53"/>
        <v>0</v>
      </c>
      <c r="Z125" s="119">
        <f t="shared" si="53"/>
        <v>0</v>
      </c>
      <c r="AA125" s="139">
        <f t="shared" si="53"/>
        <v>0</v>
      </c>
      <c r="AB125" s="139">
        <f t="shared" si="53"/>
        <v>0</v>
      </c>
      <c r="AC125" s="139">
        <f t="shared" si="53"/>
        <v>0</v>
      </c>
      <c r="AD125" s="139">
        <f t="shared" si="53"/>
        <v>0</v>
      </c>
      <c r="AE125" s="139">
        <f t="shared" si="53"/>
        <v>0</v>
      </c>
      <c r="AF125" s="139">
        <f t="shared" si="53"/>
        <v>0</v>
      </c>
    </row>
    <row r="126" spans="1:32" s="1" customFormat="1" ht="29.4" thickBot="1" x14ac:dyDescent="0.35">
      <c r="A126" s="81" t="str">
        <f t="shared" ref="A126:A128" si="54">RIGHT(P126,5)</f>
        <v>80101</v>
      </c>
      <c r="B126" s="183" t="s">
        <v>284</v>
      </c>
      <c r="C126" s="183" t="s">
        <v>17</v>
      </c>
      <c r="D126" s="189" t="s">
        <v>285</v>
      </c>
      <c r="E126" s="40" t="s">
        <v>275</v>
      </c>
      <c r="F126" s="5"/>
      <c r="G126" s="63" t="s">
        <v>345</v>
      </c>
      <c r="H126" s="63" t="s">
        <v>345</v>
      </c>
      <c r="I126" s="63" t="s">
        <v>345</v>
      </c>
      <c r="J126" s="63" t="s">
        <v>345</v>
      </c>
      <c r="K126" s="8"/>
      <c r="L126" s="8"/>
      <c r="M126" s="8"/>
      <c r="N126" s="8"/>
      <c r="O126" s="40" t="s">
        <v>359</v>
      </c>
      <c r="P126" s="237" t="s">
        <v>496</v>
      </c>
      <c r="Q126" s="135"/>
      <c r="R126" s="134"/>
      <c r="S126" s="135"/>
      <c r="T126" s="134"/>
      <c r="U126" s="135"/>
      <c r="V126" s="134"/>
      <c r="W126" s="135"/>
      <c r="X126" s="134"/>
      <c r="Y126" s="117" t="str">
        <f>IFERROR(VLOOKUP(CONCATENATE("Totaal ",$A126), Geg_Bkhd!$A$1:$O$294, 13, FALSE), "€ 0,00")</f>
        <v>€ 0,00</v>
      </c>
      <c r="Z126" s="117" t="str">
        <f>IFERROR(VLOOKUP(CONCATENATE("Totaal ",$A126), Geg_Bkhd!$A$1:$O$294, 14, FALSE), "€ 0,00")</f>
        <v>€ 0,00</v>
      </c>
      <c r="AA126" s="135"/>
      <c r="AB126" s="134"/>
      <c r="AC126" s="135"/>
      <c r="AD126" s="134"/>
      <c r="AE126" s="135"/>
      <c r="AF126" s="134"/>
    </row>
    <row r="127" spans="1:32" s="1" customFormat="1" ht="15" thickBot="1" x14ac:dyDescent="0.35">
      <c r="A127" s="81" t="str">
        <f t="shared" si="54"/>
        <v>80102</v>
      </c>
      <c r="B127" s="183" t="s">
        <v>284</v>
      </c>
      <c r="C127" s="183" t="s">
        <v>17</v>
      </c>
      <c r="D127" s="189" t="s">
        <v>286</v>
      </c>
      <c r="E127" s="40" t="s">
        <v>276</v>
      </c>
      <c r="F127" s="5"/>
      <c r="G127" s="63" t="s">
        <v>345</v>
      </c>
      <c r="H127" s="63"/>
      <c r="I127" s="63"/>
      <c r="J127" s="63"/>
      <c r="K127" s="8"/>
      <c r="L127" s="8"/>
      <c r="M127" s="8"/>
      <c r="N127" s="8"/>
      <c r="O127" s="40" t="s">
        <v>359</v>
      </c>
      <c r="P127" s="237" t="s">
        <v>495</v>
      </c>
      <c r="Q127" s="135"/>
      <c r="R127" s="134"/>
      <c r="S127" s="135"/>
      <c r="T127" s="134"/>
      <c r="U127" s="135"/>
      <c r="V127" s="134"/>
      <c r="W127" s="135"/>
      <c r="X127" s="134"/>
      <c r="Y127" s="117" t="str">
        <f>IFERROR(VLOOKUP(CONCATENATE("Totaal ",$A127), Geg_Bkhd!$A$1:$O$294, 13, FALSE), "€ 0,00")</f>
        <v>€ 0,00</v>
      </c>
      <c r="Z127" s="117" t="str">
        <f>IFERROR(VLOOKUP(CONCATENATE("Totaal ",$A127), Geg_Bkhd!$A$1:$O$294, 14, FALSE), "€ 0,00")</f>
        <v>€ 0,00</v>
      </c>
      <c r="AA127" s="135"/>
      <c r="AB127" s="134"/>
      <c r="AC127" s="135"/>
      <c r="AD127" s="134"/>
      <c r="AE127" s="135"/>
      <c r="AF127" s="134"/>
    </row>
    <row r="128" spans="1:32" s="1" customFormat="1" ht="15" thickBot="1" x14ac:dyDescent="0.35">
      <c r="A128" s="81" t="str">
        <f t="shared" si="54"/>
        <v>80103</v>
      </c>
      <c r="B128" s="183" t="s">
        <v>284</v>
      </c>
      <c r="C128" s="183" t="s">
        <v>17</v>
      </c>
      <c r="D128" s="189" t="s">
        <v>287</v>
      </c>
      <c r="E128" s="40" t="s">
        <v>277</v>
      </c>
      <c r="F128" s="5"/>
      <c r="G128" s="63" t="s">
        <v>345</v>
      </c>
      <c r="H128" s="63" t="s">
        <v>345</v>
      </c>
      <c r="I128" s="63" t="s">
        <v>345</v>
      </c>
      <c r="J128" s="63" t="s">
        <v>345</v>
      </c>
      <c r="K128" s="8"/>
      <c r="L128" s="8"/>
      <c r="M128" s="8"/>
      <c r="N128" s="8"/>
      <c r="O128" s="40" t="s">
        <v>351</v>
      </c>
      <c r="P128" s="237" t="s">
        <v>497</v>
      </c>
      <c r="Q128" s="135"/>
      <c r="R128" s="134"/>
      <c r="S128" s="135"/>
      <c r="T128" s="134"/>
      <c r="U128" s="135"/>
      <c r="V128" s="134"/>
      <c r="W128" s="135"/>
      <c r="X128" s="134"/>
      <c r="Y128" s="117" t="str">
        <f>IFERROR(VLOOKUP(CONCATENATE("Totaal ",$A128), Geg_Bkhd!$A$1:$O$294, 13, FALSE), "€ 0,00")</f>
        <v>€ 0,00</v>
      </c>
      <c r="Z128" s="117" t="str">
        <f>IFERROR(VLOOKUP(CONCATENATE("Totaal ",$A128), Geg_Bkhd!$A$1:$O$294, 14, FALSE), "€ 0,00")</f>
        <v>€ 0,00</v>
      </c>
      <c r="AA128" s="135"/>
      <c r="AB128" s="134"/>
      <c r="AC128" s="135"/>
      <c r="AD128" s="134"/>
      <c r="AE128" s="135"/>
      <c r="AF128" s="134"/>
    </row>
    <row r="129" spans="1:32" s="1" customFormat="1" ht="43.8" thickBot="1" x14ac:dyDescent="0.35">
      <c r="A129" s="81">
        <f t="shared" si="28"/>
        <v>0</v>
      </c>
      <c r="B129" s="183" t="s">
        <v>284</v>
      </c>
      <c r="C129" s="198" t="s">
        <v>18</v>
      </c>
      <c r="D129" s="201"/>
      <c r="E129" s="37" t="s">
        <v>278</v>
      </c>
      <c r="F129" s="37"/>
      <c r="G129" s="61"/>
      <c r="H129" s="61"/>
      <c r="I129" s="61"/>
      <c r="J129" s="61"/>
      <c r="K129" s="37"/>
      <c r="L129" s="37"/>
      <c r="M129" s="37"/>
      <c r="N129" s="37"/>
      <c r="O129" s="37"/>
      <c r="P129" s="201"/>
      <c r="Q129" s="139">
        <f t="shared" ref="Q129:AF129" si="55">SUM(Q130)</f>
        <v>0</v>
      </c>
      <c r="R129" s="139">
        <f t="shared" si="55"/>
        <v>0</v>
      </c>
      <c r="S129" s="139">
        <f t="shared" si="55"/>
        <v>0</v>
      </c>
      <c r="T129" s="139">
        <f t="shared" si="55"/>
        <v>0</v>
      </c>
      <c r="U129" s="139">
        <f t="shared" si="55"/>
        <v>0</v>
      </c>
      <c r="V129" s="139">
        <f t="shared" si="55"/>
        <v>0</v>
      </c>
      <c r="W129" s="139">
        <f t="shared" si="55"/>
        <v>0</v>
      </c>
      <c r="X129" s="139">
        <f t="shared" si="55"/>
        <v>0</v>
      </c>
      <c r="Y129" s="119">
        <f t="shared" si="55"/>
        <v>0</v>
      </c>
      <c r="Z129" s="119">
        <f t="shared" si="55"/>
        <v>0</v>
      </c>
      <c r="AA129" s="139">
        <f t="shared" si="55"/>
        <v>0</v>
      </c>
      <c r="AB129" s="139">
        <f t="shared" si="55"/>
        <v>0</v>
      </c>
      <c r="AC129" s="139">
        <f t="shared" si="55"/>
        <v>0</v>
      </c>
      <c r="AD129" s="139">
        <f t="shared" si="55"/>
        <v>0</v>
      </c>
      <c r="AE129" s="139">
        <f t="shared" si="55"/>
        <v>0</v>
      </c>
      <c r="AF129" s="139">
        <f t="shared" si="55"/>
        <v>0</v>
      </c>
    </row>
    <row r="130" spans="1:32" s="1" customFormat="1" ht="15" thickBot="1" x14ac:dyDescent="0.35">
      <c r="A130" s="81" t="str">
        <f t="shared" ref="A130" si="56">RIGHT(P130,5)</f>
        <v>80201</v>
      </c>
      <c r="B130" s="183" t="s">
        <v>284</v>
      </c>
      <c r="C130" s="183" t="s">
        <v>18</v>
      </c>
      <c r="D130" s="189" t="s">
        <v>288</v>
      </c>
      <c r="E130" s="47" t="s">
        <v>279</v>
      </c>
      <c r="F130" s="5"/>
      <c r="G130" s="63" t="s">
        <v>345</v>
      </c>
      <c r="H130" s="63" t="s">
        <v>345</v>
      </c>
      <c r="I130" s="63" t="s">
        <v>345</v>
      </c>
      <c r="J130" s="63" t="s">
        <v>345</v>
      </c>
      <c r="K130" s="8"/>
      <c r="L130" s="8"/>
      <c r="M130" s="8"/>
      <c r="N130" s="8"/>
      <c r="O130" s="40" t="s">
        <v>359</v>
      </c>
      <c r="P130" s="237" t="s">
        <v>498</v>
      </c>
      <c r="Q130" s="135"/>
      <c r="R130" s="134"/>
      <c r="S130" s="135"/>
      <c r="T130" s="134"/>
      <c r="U130" s="135"/>
      <c r="V130" s="134"/>
      <c r="W130" s="135"/>
      <c r="X130" s="134"/>
      <c r="Y130" s="117" t="str">
        <f>IFERROR(VLOOKUP(CONCATENATE("Totaal ",$A130), Geg_Bkhd!$A$1:$O$294, 13, FALSE), "€ 0,00")</f>
        <v>€ 0,00</v>
      </c>
      <c r="Z130" s="117" t="str">
        <f>IFERROR(VLOOKUP(CONCATENATE("Totaal ",$A130), Geg_Bkhd!$A$1:$O$294, 14, FALSE), "€ 0,00")</f>
        <v>€ 0,00</v>
      </c>
      <c r="AA130" s="135"/>
      <c r="AB130" s="134"/>
      <c r="AC130" s="135"/>
      <c r="AD130" s="134"/>
      <c r="AE130" s="135"/>
      <c r="AF130" s="134"/>
    </row>
    <row r="131" spans="1:32" s="1" customFormat="1" ht="15" thickBot="1" x14ac:dyDescent="0.35">
      <c r="A131" s="81">
        <f t="shared" si="28"/>
        <v>0</v>
      </c>
      <c r="B131" s="183" t="s">
        <v>284</v>
      </c>
      <c r="C131" s="198" t="s">
        <v>21</v>
      </c>
      <c r="D131" s="201"/>
      <c r="E131" s="37" t="s">
        <v>280</v>
      </c>
      <c r="F131" s="37"/>
      <c r="G131" s="61"/>
      <c r="H131" s="61"/>
      <c r="I131" s="61"/>
      <c r="J131" s="61"/>
      <c r="K131" s="37"/>
      <c r="L131" s="37"/>
      <c r="M131" s="37"/>
      <c r="N131" s="37"/>
      <c r="O131" s="37"/>
      <c r="P131" s="201"/>
      <c r="Q131" s="139">
        <f t="shared" ref="Q131:AF131" si="57">SUM(Q132:Q133)</f>
        <v>0</v>
      </c>
      <c r="R131" s="139">
        <f t="shared" si="57"/>
        <v>0</v>
      </c>
      <c r="S131" s="139">
        <f t="shared" si="57"/>
        <v>0</v>
      </c>
      <c r="T131" s="139">
        <f t="shared" si="57"/>
        <v>0</v>
      </c>
      <c r="U131" s="139">
        <f t="shared" si="57"/>
        <v>0</v>
      </c>
      <c r="V131" s="139">
        <f t="shared" si="57"/>
        <v>0</v>
      </c>
      <c r="W131" s="139">
        <f t="shared" si="57"/>
        <v>0</v>
      </c>
      <c r="X131" s="139">
        <f t="shared" si="57"/>
        <v>0</v>
      </c>
      <c r="Y131" s="119">
        <f t="shared" si="57"/>
        <v>0</v>
      </c>
      <c r="Z131" s="119">
        <f t="shared" si="57"/>
        <v>0</v>
      </c>
      <c r="AA131" s="139">
        <f t="shared" si="57"/>
        <v>0</v>
      </c>
      <c r="AB131" s="139">
        <f t="shared" si="57"/>
        <v>0</v>
      </c>
      <c r="AC131" s="139">
        <f t="shared" si="57"/>
        <v>0</v>
      </c>
      <c r="AD131" s="139">
        <f t="shared" si="57"/>
        <v>0</v>
      </c>
      <c r="AE131" s="139">
        <f t="shared" si="57"/>
        <v>0</v>
      </c>
      <c r="AF131" s="139">
        <f t="shared" si="57"/>
        <v>0</v>
      </c>
    </row>
    <row r="132" spans="1:32" s="1" customFormat="1" ht="15" thickBot="1" x14ac:dyDescent="0.35">
      <c r="A132" s="81" t="str">
        <f t="shared" ref="A132:A133" si="58">RIGHT(P132,5)</f>
        <v>80301</v>
      </c>
      <c r="B132" s="183" t="s">
        <v>284</v>
      </c>
      <c r="C132" s="183" t="s">
        <v>21</v>
      </c>
      <c r="D132" s="189" t="s">
        <v>289</v>
      </c>
      <c r="E132" s="16" t="s">
        <v>281</v>
      </c>
      <c r="F132" s="5"/>
      <c r="G132" s="63" t="s">
        <v>345</v>
      </c>
      <c r="H132" s="63" t="s">
        <v>345</v>
      </c>
      <c r="I132" s="63" t="s">
        <v>345</v>
      </c>
      <c r="J132" s="63" t="s">
        <v>345</v>
      </c>
      <c r="K132" s="8"/>
      <c r="L132" s="8"/>
      <c r="M132" s="8"/>
      <c r="N132" s="8"/>
      <c r="O132" s="40" t="s">
        <v>359</v>
      </c>
      <c r="P132" s="237" t="s">
        <v>499</v>
      </c>
      <c r="Q132" s="135"/>
      <c r="R132" s="134"/>
      <c r="S132" s="135"/>
      <c r="T132" s="134"/>
      <c r="U132" s="135"/>
      <c r="V132" s="134"/>
      <c r="W132" s="135"/>
      <c r="X132" s="134"/>
      <c r="Y132" s="117" t="str">
        <f>IFERROR(VLOOKUP(CONCATENATE("Totaal ",$A132), Geg_Bkhd!$A$1:$O$294, 13, FALSE), "€ 0,00")</f>
        <v>€ 0,00</v>
      </c>
      <c r="Z132" s="117" t="str">
        <f>IFERROR(VLOOKUP(CONCATENATE("Totaal ",$A132), Geg_Bkhd!$A$1:$O$294, 14, FALSE), "€ 0,00")</f>
        <v>€ 0,00</v>
      </c>
      <c r="AA132" s="135"/>
      <c r="AB132" s="134"/>
      <c r="AC132" s="135"/>
      <c r="AD132" s="134"/>
      <c r="AE132" s="135"/>
      <c r="AF132" s="134"/>
    </row>
    <row r="133" spans="1:32" s="1" customFormat="1" ht="15" thickBot="1" x14ac:dyDescent="0.35">
      <c r="A133" s="81" t="str">
        <f t="shared" si="58"/>
        <v>80302</v>
      </c>
      <c r="B133" s="183" t="s">
        <v>284</v>
      </c>
      <c r="C133" s="183" t="s">
        <v>21</v>
      </c>
      <c r="D133" s="189" t="s">
        <v>290</v>
      </c>
      <c r="E133" s="16" t="s">
        <v>282</v>
      </c>
      <c r="F133" s="5"/>
      <c r="G133" s="63" t="s">
        <v>345</v>
      </c>
      <c r="H133" s="63" t="s">
        <v>345</v>
      </c>
      <c r="I133" s="63" t="s">
        <v>345</v>
      </c>
      <c r="J133" s="63" t="s">
        <v>345</v>
      </c>
      <c r="K133" s="8"/>
      <c r="L133" s="8"/>
      <c r="M133" s="8"/>
      <c r="N133" s="8"/>
      <c r="O133" s="40" t="s">
        <v>359</v>
      </c>
      <c r="P133" s="237" t="s">
        <v>500</v>
      </c>
      <c r="Q133" s="135"/>
      <c r="R133" s="134"/>
      <c r="S133" s="135"/>
      <c r="T133" s="134"/>
      <c r="U133" s="135"/>
      <c r="V133" s="134"/>
      <c r="W133" s="135"/>
      <c r="X133" s="134"/>
      <c r="Y133" s="117" t="str">
        <f>IFERROR(VLOOKUP(CONCATENATE("Totaal ",$A133), Geg_Bkhd!$A$1:$O$294, 13, FALSE), "€ 0,00")</f>
        <v>€ 0,00</v>
      </c>
      <c r="Z133" s="117" t="str">
        <f>IFERROR(VLOOKUP(CONCATENATE("Totaal ",$A133), Geg_Bkhd!$A$1:$O$294, 14, FALSE), "€ 0,00")</f>
        <v>€ 0,00</v>
      </c>
      <c r="AA133" s="135"/>
      <c r="AB133" s="134"/>
      <c r="AC133" s="135"/>
      <c r="AD133" s="134"/>
      <c r="AE133" s="135"/>
      <c r="AF133" s="134"/>
    </row>
    <row r="134" spans="1:32" s="91" customFormat="1" ht="18" thickBot="1" x14ac:dyDescent="0.4">
      <c r="A134" s="88">
        <f t="shared" ref="A134:A196" si="59">P134</f>
        <v>0</v>
      </c>
      <c r="B134" s="190" t="s">
        <v>322</v>
      </c>
      <c r="C134" s="190"/>
      <c r="D134" s="203"/>
      <c r="E134" s="95" t="s">
        <v>299</v>
      </c>
      <c r="F134" s="98"/>
      <c r="G134" s="97"/>
      <c r="H134" s="97"/>
      <c r="I134" s="97"/>
      <c r="J134" s="97"/>
      <c r="K134" s="98"/>
      <c r="L134" s="98"/>
      <c r="M134" s="98"/>
      <c r="N134" s="98"/>
      <c r="O134" s="98"/>
      <c r="P134" s="203"/>
      <c r="Q134" s="131">
        <f t="shared" ref="Q134:AF134" si="60">SUM(Q135+Q147)</f>
        <v>39800</v>
      </c>
      <c r="R134" s="131">
        <f t="shared" si="60"/>
        <v>0</v>
      </c>
      <c r="S134" s="131">
        <f t="shared" si="60"/>
        <v>40550</v>
      </c>
      <c r="T134" s="131">
        <f t="shared" si="60"/>
        <v>0</v>
      </c>
      <c r="U134" s="131">
        <f t="shared" si="60"/>
        <v>41350</v>
      </c>
      <c r="V134" s="131">
        <f t="shared" si="60"/>
        <v>0</v>
      </c>
      <c r="W134" s="131">
        <f t="shared" si="60"/>
        <v>42150</v>
      </c>
      <c r="X134" s="131">
        <f t="shared" si="60"/>
        <v>0</v>
      </c>
      <c r="Y134" s="115">
        <f t="shared" si="60"/>
        <v>23427.919999999998</v>
      </c>
      <c r="Z134" s="115">
        <f t="shared" si="60"/>
        <v>884.79</v>
      </c>
      <c r="AA134" s="131">
        <f t="shared" si="60"/>
        <v>0</v>
      </c>
      <c r="AB134" s="131">
        <f t="shared" si="60"/>
        <v>0</v>
      </c>
      <c r="AC134" s="131">
        <f t="shared" si="60"/>
        <v>0</v>
      </c>
      <c r="AD134" s="131">
        <f t="shared" si="60"/>
        <v>0</v>
      </c>
      <c r="AE134" s="131">
        <f t="shared" si="60"/>
        <v>0</v>
      </c>
      <c r="AF134" s="131">
        <f t="shared" si="60"/>
        <v>0</v>
      </c>
    </row>
    <row r="135" spans="1:32" s="31" customFormat="1" ht="29.4" thickBot="1" x14ac:dyDescent="0.35">
      <c r="A135" s="81">
        <f t="shared" si="59"/>
        <v>0</v>
      </c>
      <c r="B135" s="186" t="s">
        <v>322</v>
      </c>
      <c r="C135" s="191" t="s">
        <v>17</v>
      </c>
      <c r="D135" s="204"/>
      <c r="E135" s="38" t="s">
        <v>300</v>
      </c>
      <c r="F135" s="37"/>
      <c r="G135" s="61"/>
      <c r="H135" s="61"/>
      <c r="I135" s="61"/>
      <c r="J135" s="61"/>
      <c r="K135" s="37"/>
      <c r="L135" s="37"/>
      <c r="M135" s="37"/>
      <c r="N135" s="37"/>
      <c r="O135" s="37"/>
      <c r="P135" s="201"/>
      <c r="Q135" s="139">
        <f t="shared" ref="Q135:AF135" si="61">SUM(Q136:Q146)</f>
        <v>33200</v>
      </c>
      <c r="R135" s="139">
        <f t="shared" si="61"/>
        <v>0</v>
      </c>
      <c r="S135" s="139">
        <f t="shared" si="61"/>
        <v>38800</v>
      </c>
      <c r="T135" s="139">
        <f t="shared" si="61"/>
        <v>0</v>
      </c>
      <c r="U135" s="139">
        <f t="shared" si="61"/>
        <v>39600</v>
      </c>
      <c r="V135" s="139">
        <f t="shared" si="61"/>
        <v>0</v>
      </c>
      <c r="W135" s="139">
        <f t="shared" si="61"/>
        <v>40400</v>
      </c>
      <c r="X135" s="139">
        <f t="shared" si="61"/>
        <v>0</v>
      </c>
      <c r="Y135" s="119">
        <f t="shared" si="61"/>
        <v>20646.09</v>
      </c>
      <c r="Z135" s="119">
        <f t="shared" si="61"/>
        <v>884.79</v>
      </c>
      <c r="AA135" s="139">
        <f t="shared" si="61"/>
        <v>0</v>
      </c>
      <c r="AB135" s="139">
        <f t="shared" si="61"/>
        <v>0</v>
      </c>
      <c r="AC135" s="139">
        <f t="shared" si="61"/>
        <v>0</v>
      </c>
      <c r="AD135" s="139">
        <f t="shared" si="61"/>
        <v>0</v>
      </c>
      <c r="AE135" s="139">
        <f t="shared" si="61"/>
        <v>0</v>
      </c>
      <c r="AF135" s="139">
        <f t="shared" si="61"/>
        <v>0</v>
      </c>
    </row>
    <row r="136" spans="1:32" s="31" customFormat="1" ht="29.4" thickBot="1" x14ac:dyDescent="0.35">
      <c r="A136" s="81" t="str">
        <f t="shared" ref="A136:A152" si="62">RIGHT(P136,5)</f>
        <v>90101</v>
      </c>
      <c r="B136" s="186" t="s">
        <v>322</v>
      </c>
      <c r="C136" s="186" t="s">
        <v>17</v>
      </c>
      <c r="D136" s="187" t="s">
        <v>324</v>
      </c>
      <c r="E136" s="41" t="s">
        <v>399</v>
      </c>
      <c r="F136" s="33"/>
      <c r="G136" s="63" t="s">
        <v>345</v>
      </c>
      <c r="H136" s="63" t="s">
        <v>345</v>
      </c>
      <c r="I136" s="63" t="s">
        <v>345</v>
      </c>
      <c r="J136" s="63" t="s">
        <v>345</v>
      </c>
      <c r="K136" s="40"/>
      <c r="L136" s="40"/>
      <c r="M136" s="40"/>
      <c r="N136" s="40"/>
      <c r="O136" s="40" t="s">
        <v>400</v>
      </c>
      <c r="P136" s="237" t="s">
        <v>501</v>
      </c>
      <c r="Q136" s="142">
        <v>16000</v>
      </c>
      <c r="R136" s="134"/>
      <c r="S136" s="143">
        <v>32800</v>
      </c>
      <c r="T136" s="134"/>
      <c r="U136" s="143">
        <v>32800</v>
      </c>
      <c r="V136" s="134"/>
      <c r="W136" s="143">
        <v>32800</v>
      </c>
      <c r="X136" s="134"/>
      <c r="Y136" s="117">
        <f>IFERROR(VLOOKUP(CONCATENATE("Totaal ",$A136), Geg_Bkhd!$A$1:$O$294, 13, FALSE), "€ 0,00")</f>
        <v>12171.02</v>
      </c>
      <c r="Z136" s="117">
        <f>IFERROR(VLOOKUP(CONCATENATE("Totaal ",$A136), Geg_Bkhd!$A$1:$O$294, 14, FALSE), "€ 0,00")</f>
        <v>0</v>
      </c>
      <c r="AA136" s="135"/>
      <c r="AB136" s="134"/>
      <c r="AC136" s="135"/>
      <c r="AD136" s="134"/>
      <c r="AE136" s="135"/>
      <c r="AF136" s="134"/>
    </row>
    <row r="137" spans="1:32" s="31" customFormat="1" ht="29.4" thickBot="1" x14ac:dyDescent="0.35">
      <c r="A137" s="81" t="str">
        <f t="shared" si="62"/>
        <v>90102</v>
      </c>
      <c r="B137" s="186" t="s">
        <v>322</v>
      </c>
      <c r="C137" s="186" t="s">
        <v>17</v>
      </c>
      <c r="D137" s="187" t="s">
        <v>325</v>
      </c>
      <c r="E137" s="41" t="s">
        <v>301</v>
      </c>
      <c r="F137" s="33"/>
      <c r="G137" s="63" t="s">
        <v>345</v>
      </c>
      <c r="H137" s="63" t="s">
        <v>345</v>
      </c>
      <c r="I137" s="63" t="s">
        <v>345</v>
      </c>
      <c r="J137" s="63" t="s">
        <v>345</v>
      </c>
      <c r="K137" s="40"/>
      <c r="L137" s="40"/>
      <c r="M137" s="40"/>
      <c r="N137" s="40"/>
      <c r="O137" s="40" t="s">
        <v>400</v>
      </c>
      <c r="P137" s="237" t="s">
        <v>502</v>
      </c>
      <c r="Q137" s="133"/>
      <c r="R137" s="134"/>
      <c r="S137" s="134"/>
      <c r="T137" s="134"/>
      <c r="U137" s="133"/>
      <c r="V137" s="134"/>
      <c r="W137" s="133"/>
      <c r="X137" s="134"/>
      <c r="Y137" s="117" t="str">
        <f>IFERROR(VLOOKUP(CONCATENATE("Totaal ",$A137), Geg_Bkhd!$A$1:$O$294, 13, FALSE), "€ 0,00")</f>
        <v>€ 0,00</v>
      </c>
      <c r="Z137" s="117" t="str">
        <f>IFERROR(VLOOKUP(CONCATENATE("Totaal ",$A137), Geg_Bkhd!$A$1:$O$294, 14, FALSE), "€ 0,00")</f>
        <v>€ 0,00</v>
      </c>
      <c r="AA137" s="135"/>
      <c r="AB137" s="134"/>
      <c r="AC137" s="135"/>
      <c r="AD137" s="134"/>
      <c r="AE137" s="135"/>
      <c r="AF137" s="134"/>
    </row>
    <row r="138" spans="1:32" s="31" customFormat="1" ht="15" thickBot="1" x14ac:dyDescent="0.35">
      <c r="A138" s="81" t="str">
        <f t="shared" si="62"/>
        <v>90103</v>
      </c>
      <c r="B138" s="186" t="s">
        <v>322</v>
      </c>
      <c r="C138" s="186" t="s">
        <v>17</v>
      </c>
      <c r="D138" s="187" t="s">
        <v>326</v>
      </c>
      <c r="E138" s="41" t="s">
        <v>392</v>
      </c>
      <c r="F138" s="33"/>
      <c r="G138" s="63" t="s">
        <v>345</v>
      </c>
      <c r="H138" s="63" t="s">
        <v>345</v>
      </c>
      <c r="I138" s="63" t="s">
        <v>345</v>
      </c>
      <c r="J138" s="63" t="s">
        <v>345</v>
      </c>
      <c r="K138" s="40"/>
      <c r="L138" s="40"/>
      <c r="M138" s="40"/>
      <c r="N138" s="40"/>
      <c r="O138" s="40" t="s">
        <v>400</v>
      </c>
      <c r="P138" s="237" t="s">
        <v>503</v>
      </c>
      <c r="Q138" s="142">
        <v>17200</v>
      </c>
      <c r="R138" s="134"/>
      <c r="S138" s="143"/>
      <c r="T138" s="134"/>
      <c r="U138" s="143"/>
      <c r="V138" s="134"/>
      <c r="W138" s="143"/>
      <c r="X138" s="134"/>
      <c r="Y138" s="117">
        <f>IFERROR(VLOOKUP(CONCATENATE("Totaal ",$A138), Geg_Bkhd!$A$1:$O$294, 13, FALSE), "€ 0,00")</f>
        <v>8475.07</v>
      </c>
      <c r="Z138" s="117">
        <f>IFERROR(VLOOKUP(CONCATENATE("Totaal ",$A138), Geg_Bkhd!$A$1:$O$294, 14, FALSE), "€ 0,00")</f>
        <v>884.79</v>
      </c>
      <c r="AA138" s="135"/>
      <c r="AB138" s="134"/>
      <c r="AC138" s="135"/>
      <c r="AD138" s="134"/>
      <c r="AE138" s="135"/>
      <c r="AF138" s="134"/>
    </row>
    <row r="139" spans="1:32" s="31" customFormat="1" ht="15" thickBot="1" x14ac:dyDescent="0.35">
      <c r="A139" s="81" t="str">
        <f t="shared" si="62"/>
        <v>90104</v>
      </c>
      <c r="B139" s="186" t="s">
        <v>322</v>
      </c>
      <c r="C139" s="186" t="s">
        <v>17</v>
      </c>
      <c r="D139" s="187" t="s">
        <v>327</v>
      </c>
      <c r="E139" s="40" t="s">
        <v>302</v>
      </c>
      <c r="F139" s="33"/>
      <c r="G139" s="63" t="s">
        <v>345</v>
      </c>
      <c r="H139" s="63"/>
      <c r="I139" s="63"/>
      <c r="J139" s="63" t="s">
        <v>345</v>
      </c>
      <c r="K139" s="40"/>
      <c r="L139" s="40"/>
      <c r="M139" s="40"/>
      <c r="N139" s="40"/>
      <c r="O139" s="40" t="s">
        <v>400</v>
      </c>
      <c r="P139" s="237" t="s">
        <v>504</v>
      </c>
      <c r="Q139" s="135"/>
      <c r="R139" s="134"/>
      <c r="S139" s="134"/>
      <c r="T139" s="134"/>
      <c r="U139" s="135"/>
      <c r="V139" s="134"/>
      <c r="W139" s="135"/>
      <c r="X139" s="134"/>
      <c r="Y139" s="117" t="str">
        <f>IFERROR(VLOOKUP(CONCATENATE("Totaal ",$A139), Geg_Bkhd!$A$1:$O$294, 13, FALSE), "€ 0,00")</f>
        <v>€ 0,00</v>
      </c>
      <c r="Z139" s="117" t="str">
        <f>IFERROR(VLOOKUP(CONCATENATE("Totaal ",$A139), Geg_Bkhd!$A$1:$O$294, 14, FALSE), "€ 0,00")</f>
        <v>€ 0,00</v>
      </c>
      <c r="AA139" s="135"/>
      <c r="AB139" s="134"/>
      <c r="AC139" s="135"/>
      <c r="AD139" s="134"/>
      <c r="AE139" s="135"/>
      <c r="AF139" s="134"/>
    </row>
    <row r="140" spans="1:32" s="31" customFormat="1" ht="43.8" thickBot="1" x14ac:dyDescent="0.35">
      <c r="A140" s="81" t="str">
        <f t="shared" si="62"/>
        <v>90105</v>
      </c>
      <c r="B140" s="186" t="s">
        <v>322</v>
      </c>
      <c r="C140" s="186" t="s">
        <v>17</v>
      </c>
      <c r="D140" s="205" t="s">
        <v>328</v>
      </c>
      <c r="E140" s="41" t="s">
        <v>303</v>
      </c>
      <c r="F140" s="33"/>
      <c r="G140" s="63"/>
      <c r="H140" s="63"/>
      <c r="I140" s="63"/>
      <c r="J140" s="63"/>
      <c r="K140" s="40"/>
      <c r="L140" s="40"/>
      <c r="M140" s="40"/>
      <c r="N140" s="40"/>
      <c r="O140" s="40" t="s">
        <v>400</v>
      </c>
      <c r="P140" s="237" t="s">
        <v>505</v>
      </c>
      <c r="Q140" s="135"/>
      <c r="R140" s="134"/>
      <c r="S140" s="134"/>
      <c r="T140" s="134"/>
      <c r="U140" s="135"/>
      <c r="V140" s="134"/>
      <c r="W140" s="135"/>
      <c r="X140" s="134"/>
      <c r="Y140" s="117" t="str">
        <f>IFERROR(VLOOKUP(CONCATENATE("Totaal ",$A140), Geg_Bkhd!$A$1:$O$294, 13, FALSE), "€ 0,00")</f>
        <v>€ 0,00</v>
      </c>
      <c r="Z140" s="117" t="str">
        <f>IFERROR(VLOOKUP(CONCATENATE("Totaal ",$A140), Geg_Bkhd!$A$1:$O$294, 14, FALSE), "€ 0,00")</f>
        <v>€ 0,00</v>
      </c>
      <c r="AA140" s="135"/>
      <c r="AB140" s="134"/>
      <c r="AC140" s="135"/>
      <c r="AD140" s="134"/>
      <c r="AE140" s="135"/>
      <c r="AF140" s="134"/>
    </row>
    <row r="141" spans="1:32" s="31" customFormat="1" ht="15" thickBot="1" x14ac:dyDescent="0.35">
      <c r="A141" s="81" t="str">
        <f t="shared" si="62"/>
        <v>90106</v>
      </c>
      <c r="B141" s="186" t="s">
        <v>322</v>
      </c>
      <c r="C141" s="170" t="s">
        <v>17</v>
      </c>
      <c r="D141" s="199" t="s">
        <v>507</v>
      </c>
      <c r="E141" s="53" t="s">
        <v>304</v>
      </c>
      <c r="F141" s="33"/>
      <c r="G141" s="63"/>
      <c r="H141" s="63" t="s">
        <v>345</v>
      </c>
      <c r="I141" s="63"/>
      <c r="J141" s="63"/>
      <c r="K141" s="40"/>
      <c r="L141" s="40"/>
      <c r="M141" s="40"/>
      <c r="N141" s="40"/>
      <c r="O141" s="40" t="s">
        <v>352</v>
      </c>
      <c r="P141" s="238" t="s">
        <v>506</v>
      </c>
      <c r="Q141" s="135"/>
      <c r="R141" s="134"/>
      <c r="S141" s="134"/>
      <c r="T141" s="134"/>
      <c r="U141" s="135"/>
      <c r="V141" s="134"/>
      <c r="W141" s="135"/>
      <c r="X141" s="134"/>
      <c r="Y141" s="117" t="str">
        <f>IFERROR(VLOOKUP(CONCATENATE("Totaal ",$A141), Geg_Bkhd!$A$1:$O$294, 13, FALSE), "€ 0,00")</f>
        <v>€ 0,00</v>
      </c>
      <c r="Z141" s="117" t="str">
        <f>IFERROR(VLOOKUP(CONCATENATE("Totaal ",$A141), Geg_Bkhd!$A$1:$O$294, 14, FALSE), "€ 0,00")</f>
        <v>€ 0,00</v>
      </c>
      <c r="AA141" s="135"/>
      <c r="AB141" s="134"/>
      <c r="AC141" s="135"/>
      <c r="AD141" s="134"/>
      <c r="AE141" s="135"/>
      <c r="AF141" s="134"/>
    </row>
    <row r="142" spans="1:32" s="31" customFormat="1" ht="15" thickBot="1" x14ac:dyDescent="0.35">
      <c r="A142" s="81" t="str">
        <f t="shared" si="62"/>
        <v>90107</v>
      </c>
      <c r="B142" s="194" t="s">
        <v>322</v>
      </c>
      <c r="C142" s="206" t="s">
        <v>17</v>
      </c>
      <c r="D142" s="207" t="s">
        <v>848</v>
      </c>
      <c r="E142" s="54" t="s">
        <v>607</v>
      </c>
      <c r="F142" s="33"/>
      <c r="G142" s="63"/>
      <c r="H142" s="63" t="s">
        <v>345</v>
      </c>
      <c r="I142" s="63" t="s">
        <v>345</v>
      </c>
      <c r="J142" s="63" t="s">
        <v>345</v>
      </c>
      <c r="K142" s="40"/>
      <c r="L142" s="40"/>
      <c r="M142" s="40"/>
      <c r="N142" s="40"/>
      <c r="O142" s="40"/>
      <c r="P142" s="238" t="s">
        <v>839</v>
      </c>
      <c r="Q142" s="135"/>
      <c r="R142" s="134"/>
      <c r="S142" s="144">
        <v>1500</v>
      </c>
      <c r="T142" s="134"/>
      <c r="U142" s="135">
        <v>1600</v>
      </c>
      <c r="V142" s="134"/>
      <c r="W142" s="135">
        <v>1700</v>
      </c>
      <c r="X142" s="134"/>
      <c r="Y142" s="117" t="str">
        <f>IFERROR(VLOOKUP(CONCATENATE("Totaal ",$A142), Geg_Bkhd!$A$1:$O$294, 13, FALSE), "€ 0,00")</f>
        <v>€ 0,00</v>
      </c>
      <c r="Z142" s="117" t="str">
        <f>IFERROR(VLOOKUP(CONCATENATE("Totaal ",$A142), Geg_Bkhd!$A$1:$O$294, 14, FALSE), "€ 0,00")</f>
        <v>€ 0,00</v>
      </c>
      <c r="AA142" s="135"/>
      <c r="AB142" s="134"/>
      <c r="AC142" s="135"/>
      <c r="AD142" s="134"/>
      <c r="AE142" s="135"/>
      <c r="AF142" s="134"/>
    </row>
    <row r="143" spans="1:32" s="31" customFormat="1" ht="15" thickBot="1" x14ac:dyDescent="0.35">
      <c r="A143" s="81" t="str">
        <f t="shared" si="62"/>
        <v>90108</v>
      </c>
      <c r="B143" s="194" t="s">
        <v>322</v>
      </c>
      <c r="C143" s="206" t="s">
        <v>17</v>
      </c>
      <c r="D143" s="207" t="s">
        <v>849</v>
      </c>
      <c r="E143" s="54" t="s">
        <v>608</v>
      </c>
      <c r="F143" s="33"/>
      <c r="G143" s="63"/>
      <c r="H143" s="63" t="s">
        <v>345</v>
      </c>
      <c r="I143" s="63" t="s">
        <v>345</v>
      </c>
      <c r="J143" s="63" t="s">
        <v>345</v>
      </c>
      <c r="K143" s="40"/>
      <c r="L143" s="40"/>
      <c r="M143" s="40"/>
      <c r="N143" s="40"/>
      <c r="O143" s="40"/>
      <c r="P143" s="238" t="s">
        <v>840</v>
      </c>
      <c r="Q143" s="135"/>
      <c r="R143" s="134"/>
      <c r="S143" s="144">
        <v>1000</v>
      </c>
      <c r="T143" s="134"/>
      <c r="U143" s="135">
        <v>1100</v>
      </c>
      <c r="V143" s="134"/>
      <c r="W143" s="135">
        <v>1200</v>
      </c>
      <c r="X143" s="134"/>
      <c r="Y143" s="117" t="str">
        <f>IFERROR(VLOOKUP(CONCATENATE("Totaal ",$A143), Geg_Bkhd!$A$1:$O$294, 13, FALSE), "€ 0,00")</f>
        <v>€ 0,00</v>
      </c>
      <c r="Z143" s="117" t="str">
        <f>IFERROR(VLOOKUP(CONCATENATE("Totaal ",$A143), Geg_Bkhd!$A$1:$O$294, 14, FALSE), "€ 0,00")</f>
        <v>€ 0,00</v>
      </c>
      <c r="AA143" s="135"/>
      <c r="AB143" s="134"/>
      <c r="AC143" s="135"/>
      <c r="AD143" s="134"/>
      <c r="AE143" s="135"/>
      <c r="AF143" s="134"/>
    </row>
    <row r="144" spans="1:32" s="31" customFormat="1" ht="15" thickBot="1" x14ac:dyDescent="0.35">
      <c r="A144" s="81" t="str">
        <f t="shared" si="62"/>
        <v>90109</v>
      </c>
      <c r="B144" s="194" t="s">
        <v>322</v>
      </c>
      <c r="C144" s="206" t="s">
        <v>17</v>
      </c>
      <c r="D144" s="207" t="s">
        <v>850</v>
      </c>
      <c r="E144" s="54" t="s">
        <v>609</v>
      </c>
      <c r="F144" s="33"/>
      <c r="G144" s="63"/>
      <c r="H144" s="63" t="s">
        <v>345</v>
      </c>
      <c r="I144" s="63" t="s">
        <v>345</v>
      </c>
      <c r="J144" s="63" t="s">
        <v>345</v>
      </c>
      <c r="K144" s="40"/>
      <c r="L144" s="40"/>
      <c r="M144" s="40"/>
      <c r="N144" s="40"/>
      <c r="O144" s="40"/>
      <c r="P144" s="238" t="s">
        <v>841</v>
      </c>
      <c r="Q144" s="135"/>
      <c r="R144" s="134"/>
      <c r="S144" s="144">
        <v>1500</v>
      </c>
      <c r="T144" s="134"/>
      <c r="U144" s="135">
        <v>1600</v>
      </c>
      <c r="V144" s="134"/>
      <c r="W144" s="135">
        <v>1700</v>
      </c>
      <c r="X144" s="134"/>
      <c r="Y144" s="117" t="str">
        <f>IFERROR(VLOOKUP(CONCATENATE("Totaal ",$A144), Geg_Bkhd!$A$1:$O$294, 13, FALSE), "€ 0,00")</f>
        <v>€ 0,00</v>
      </c>
      <c r="Z144" s="117" t="str">
        <f>IFERROR(VLOOKUP(CONCATENATE("Totaal ",$A144), Geg_Bkhd!$A$1:$O$294, 14, FALSE), "€ 0,00")</f>
        <v>€ 0,00</v>
      </c>
      <c r="AA144" s="135"/>
      <c r="AB144" s="134"/>
      <c r="AC144" s="135"/>
      <c r="AD144" s="134"/>
      <c r="AE144" s="135"/>
      <c r="AF144" s="134"/>
    </row>
    <row r="145" spans="1:32" s="31" customFormat="1" ht="15" thickBot="1" x14ac:dyDescent="0.35">
      <c r="A145" s="81" t="str">
        <f t="shared" si="62"/>
        <v>90110</v>
      </c>
      <c r="B145" s="194" t="s">
        <v>322</v>
      </c>
      <c r="C145" s="206" t="s">
        <v>17</v>
      </c>
      <c r="D145" s="207" t="s">
        <v>851</v>
      </c>
      <c r="E145" s="54" t="s">
        <v>610</v>
      </c>
      <c r="F145" s="33"/>
      <c r="G145" s="63"/>
      <c r="H145" s="63" t="s">
        <v>345</v>
      </c>
      <c r="I145" s="63" t="s">
        <v>345</v>
      </c>
      <c r="J145" s="63" t="s">
        <v>345</v>
      </c>
      <c r="K145" s="40"/>
      <c r="L145" s="40"/>
      <c r="M145" s="40"/>
      <c r="N145" s="40"/>
      <c r="O145" s="40"/>
      <c r="P145" s="238" t="s">
        <v>842</v>
      </c>
      <c r="Q145" s="135"/>
      <c r="R145" s="134"/>
      <c r="S145" s="134">
        <v>2000</v>
      </c>
      <c r="T145" s="134"/>
      <c r="U145" s="135">
        <v>2500</v>
      </c>
      <c r="V145" s="134"/>
      <c r="W145" s="135">
        <v>3000</v>
      </c>
      <c r="X145" s="134"/>
      <c r="Y145" s="117" t="str">
        <f>IFERROR(VLOOKUP(CONCATENATE("Totaal ",$A145), Geg_Bkhd!$A$1:$O$294, 13, FALSE), "€ 0,00")</f>
        <v>€ 0,00</v>
      </c>
      <c r="Z145" s="117" t="str">
        <f>IFERROR(VLOOKUP(CONCATENATE("Totaal ",$A145), Geg_Bkhd!$A$1:$O$294, 14, FALSE), "€ 0,00")</f>
        <v>€ 0,00</v>
      </c>
      <c r="AA145" s="135"/>
      <c r="AB145" s="134"/>
      <c r="AC145" s="135"/>
      <c r="AD145" s="134"/>
      <c r="AE145" s="135"/>
      <c r="AF145" s="134"/>
    </row>
    <row r="146" spans="1:32" s="31" customFormat="1" ht="29.4" thickBot="1" x14ac:dyDescent="0.35">
      <c r="A146" s="81" t="str">
        <f t="shared" si="62"/>
        <v>90111</v>
      </c>
      <c r="B146" s="194" t="s">
        <v>322</v>
      </c>
      <c r="C146" s="206" t="s">
        <v>17</v>
      </c>
      <c r="D146" s="207" t="s">
        <v>852</v>
      </c>
      <c r="E146" s="55" t="s">
        <v>593</v>
      </c>
      <c r="F146" s="33"/>
      <c r="G146" s="63"/>
      <c r="H146" s="63" t="s">
        <v>345</v>
      </c>
      <c r="I146" s="63" t="s">
        <v>345</v>
      </c>
      <c r="J146" s="63" t="s">
        <v>345</v>
      </c>
      <c r="K146" s="40"/>
      <c r="L146" s="40"/>
      <c r="M146" s="40"/>
      <c r="N146" s="40"/>
      <c r="O146" s="40"/>
      <c r="P146" s="238" t="s">
        <v>843</v>
      </c>
      <c r="Q146" s="135"/>
      <c r="R146" s="134"/>
      <c r="S146" s="134"/>
      <c r="T146" s="134"/>
      <c r="U146" s="135"/>
      <c r="V146" s="134"/>
      <c r="W146" s="135"/>
      <c r="X146" s="134"/>
      <c r="Y146" s="117" t="str">
        <f>IFERROR(VLOOKUP(CONCATENATE("Totaal ",$A146), Geg_Bkhd!$A$1:$O$294, 13, FALSE), "€ 0,00")</f>
        <v>€ 0,00</v>
      </c>
      <c r="Z146" s="117" t="str">
        <f>IFERROR(VLOOKUP(CONCATENATE("Totaal ",$A146), Geg_Bkhd!$A$1:$O$294, 14, FALSE), "€ 0,00")</f>
        <v>€ 0,00</v>
      </c>
      <c r="AA146" s="135"/>
      <c r="AB146" s="134"/>
      <c r="AC146" s="135"/>
      <c r="AD146" s="134"/>
      <c r="AE146" s="135"/>
      <c r="AF146" s="134"/>
    </row>
    <row r="147" spans="1:32" s="31" customFormat="1" ht="15" thickBot="1" x14ac:dyDescent="0.35">
      <c r="A147" s="81">
        <f t="shared" si="59"/>
        <v>0</v>
      </c>
      <c r="B147" s="186" t="s">
        <v>322</v>
      </c>
      <c r="C147" s="191" t="s">
        <v>18</v>
      </c>
      <c r="D147" s="208"/>
      <c r="E147" s="38" t="s">
        <v>305</v>
      </c>
      <c r="F147" s="37"/>
      <c r="G147" s="61"/>
      <c r="H147" s="61"/>
      <c r="I147" s="61"/>
      <c r="J147" s="61"/>
      <c r="K147" s="37"/>
      <c r="L147" s="37"/>
      <c r="M147" s="37"/>
      <c r="N147" s="37"/>
      <c r="O147" s="37"/>
      <c r="P147" s="201"/>
      <c r="Q147" s="139">
        <f>SUM(Q148:Q152)</f>
        <v>6600</v>
      </c>
      <c r="R147" s="139">
        <f t="shared" ref="R147:AF147" si="63">SUM(R148:R152)</f>
        <v>0</v>
      </c>
      <c r="S147" s="139">
        <f t="shared" si="63"/>
        <v>1750</v>
      </c>
      <c r="T147" s="139">
        <f t="shared" si="63"/>
        <v>0</v>
      </c>
      <c r="U147" s="139">
        <f t="shared" si="63"/>
        <v>1750</v>
      </c>
      <c r="V147" s="139">
        <f t="shared" si="63"/>
        <v>0</v>
      </c>
      <c r="W147" s="139">
        <f t="shared" si="63"/>
        <v>1750</v>
      </c>
      <c r="X147" s="139">
        <f t="shared" si="63"/>
        <v>0</v>
      </c>
      <c r="Y147" s="119">
        <f t="shared" si="63"/>
        <v>2781.83</v>
      </c>
      <c r="Z147" s="119">
        <f t="shared" si="63"/>
        <v>0</v>
      </c>
      <c r="AA147" s="139">
        <f t="shared" si="63"/>
        <v>0</v>
      </c>
      <c r="AB147" s="139">
        <f t="shared" si="63"/>
        <v>0</v>
      </c>
      <c r="AC147" s="139">
        <f t="shared" si="63"/>
        <v>0</v>
      </c>
      <c r="AD147" s="139">
        <f t="shared" si="63"/>
        <v>0</v>
      </c>
      <c r="AE147" s="139">
        <f t="shared" si="63"/>
        <v>0</v>
      </c>
      <c r="AF147" s="139">
        <f t="shared" si="63"/>
        <v>0</v>
      </c>
    </row>
    <row r="148" spans="1:32" s="31" customFormat="1" ht="29.4" thickBot="1" x14ac:dyDescent="0.35">
      <c r="A148" s="81" t="str">
        <f t="shared" si="62"/>
        <v>90201</v>
      </c>
      <c r="B148" s="186" t="s">
        <v>322</v>
      </c>
      <c r="C148" s="186" t="s">
        <v>18</v>
      </c>
      <c r="D148" s="209" t="s">
        <v>329</v>
      </c>
      <c r="E148" s="41" t="s">
        <v>389</v>
      </c>
      <c r="F148" s="33"/>
      <c r="G148" s="63" t="s">
        <v>345</v>
      </c>
      <c r="H148" s="63"/>
      <c r="I148" s="63"/>
      <c r="J148" s="63"/>
      <c r="K148" s="40"/>
      <c r="L148" s="40"/>
      <c r="M148" s="40"/>
      <c r="N148" s="40"/>
      <c r="O148" s="40" t="s">
        <v>359</v>
      </c>
      <c r="P148" s="237" t="s">
        <v>508</v>
      </c>
      <c r="Q148" s="135"/>
      <c r="R148" s="134"/>
      <c r="S148" s="134"/>
      <c r="T148" s="134"/>
      <c r="U148" s="135"/>
      <c r="V148" s="134"/>
      <c r="W148" s="135"/>
      <c r="X148" s="134"/>
      <c r="Y148" s="117" t="str">
        <f>IFERROR(VLOOKUP(CONCATENATE("Totaal ",$A148), Geg_Bkhd!$A$1:$O$294, 13, FALSE), "€ 0,00")</f>
        <v>€ 0,00</v>
      </c>
      <c r="Z148" s="117" t="str">
        <f>IFERROR(VLOOKUP(CONCATENATE("Totaal ",$A148), Geg_Bkhd!$A$1:$O$294, 14, FALSE), "€ 0,00")</f>
        <v>€ 0,00</v>
      </c>
      <c r="AA148" s="135"/>
      <c r="AB148" s="134"/>
      <c r="AC148" s="135"/>
      <c r="AD148" s="134"/>
      <c r="AE148" s="135"/>
      <c r="AF148" s="134"/>
    </row>
    <row r="149" spans="1:32" s="31" customFormat="1" ht="29.4" thickBot="1" x14ac:dyDescent="0.35">
      <c r="A149" s="81" t="str">
        <f t="shared" ref="A149" si="64">RIGHT(P149,5)</f>
        <v>90202</v>
      </c>
      <c r="B149" s="186" t="s">
        <v>322</v>
      </c>
      <c r="C149" s="186" t="s">
        <v>18</v>
      </c>
      <c r="D149" s="209" t="s">
        <v>330</v>
      </c>
      <c r="E149" s="40" t="s">
        <v>306</v>
      </c>
      <c r="F149" s="33"/>
      <c r="G149" s="63" t="s">
        <v>345</v>
      </c>
      <c r="H149" s="63" t="s">
        <v>345</v>
      </c>
      <c r="I149" s="63" t="s">
        <v>345</v>
      </c>
      <c r="J149" s="63" t="s">
        <v>345</v>
      </c>
      <c r="K149" s="40"/>
      <c r="L149" s="40"/>
      <c r="M149" s="40"/>
      <c r="N149" s="40"/>
      <c r="O149" s="40" t="s">
        <v>352</v>
      </c>
      <c r="P149" s="237" t="s">
        <v>509</v>
      </c>
      <c r="Q149" s="135"/>
      <c r="R149" s="134"/>
      <c r="S149" s="134"/>
      <c r="T149" s="134"/>
      <c r="U149" s="135"/>
      <c r="V149" s="134"/>
      <c r="W149" s="135"/>
      <c r="X149" s="134"/>
      <c r="Y149" s="117" t="str">
        <f>IFERROR(VLOOKUP(CONCATENATE("Totaal ",$A149), Geg_Bkhd!$A$1:$O$294, 13, FALSE), "€ 0,00")</f>
        <v>€ 0,00</v>
      </c>
      <c r="Z149" s="117" t="str">
        <f>IFERROR(VLOOKUP(CONCATENATE("Totaal ",$A149), Geg_Bkhd!$A$1:$O$294, 14, FALSE), "€ 0,00")</f>
        <v>€ 0,00</v>
      </c>
      <c r="AA149" s="135"/>
      <c r="AB149" s="134"/>
      <c r="AC149" s="135"/>
      <c r="AD149" s="134"/>
      <c r="AE149" s="135"/>
      <c r="AF149" s="134"/>
    </row>
    <row r="150" spans="1:32" s="31" customFormat="1" ht="29.4" thickBot="1" x14ac:dyDescent="0.35">
      <c r="A150" s="81" t="str">
        <f t="shared" si="62"/>
        <v>90203</v>
      </c>
      <c r="B150" s="186" t="s">
        <v>322</v>
      </c>
      <c r="C150" s="186" t="s">
        <v>18</v>
      </c>
      <c r="D150" s="209" t="s">
        <v>331</v>
      </c>
      <c r="E150" s="40" t="s">
        <v>307</v>
      </c>
      <c r="F150" s="33"/>
      <c r="G150" s="63" t="s">
        <v>345</v>
      </c>
      <c r="H150" s="63"/>
      <c r="I150" s="63"/>
      <c r="J150" s="63"/>
      <c r="K150" s="40"/>
      <c r="L150" s="40"/>
      <c r="M150" s="40"/>
      <c r="N150" s="40"/>
      <c r="O150" s="40" t="s">
        <v>352</v>
      </c>
      <c r="P150" s="237" t="s">
        <v>510</v>
      </c>
      <c r="Q150" s="142">
        <v>6000</v>
      </c>
      <c r="R150" s="134"/>
      <c r="S150" s="143"/>
      <c r="T150" s="134"/>
      <c r="U150" s="143"/>
      <c r="V150" s="134"/>
      <c r="W150" s="143"/>
      <c r="X150" s="134"/>
      <c r="Y150" s="117">
        <f>IFERROR(VLOOKUP(CONCATENATE("Totaal ",$A150), Geg_Bkhd!$A$1:$O$294, 13, FALSE), "€ 0,00")</f>
        <v>2781.83</v>
      </c>
      <c r="Z150" s="117">
        <f>IFERROR(VLOOKUP(CONCATENATE("Totaal ",$A150), Geg_Bkhd!$A$1:$O$294, 14, FALSE), "€ 0,00")</f>
        <v>0</v>
      </c>
      <c r="AA150" s="135"/>
      <c r="AB150" s="134"/>
      <c r="AC150" s="135"/>
      <c r="AD150" s="134"/>
      <c r="AE150" s="135"/>
      <c r="AF150" s="134"/>
    </row>
    <row r="151" spans="1:32" s="31" customFormat="1" ht="43.8" thickBot="1" x14ac:dyDescent="0.35">
      <c r="A151" s="81" t="str">
        <f t="shared" si="62"/>
        <v>90204</v>
      </c>
      <c r="B151" s="186" t="s">
        <v>322</v>
      </c>
      <c r="C151" s="186" t="s">
        <v>18</v>
      </c>
      <c r="D151" s="209" t="s">
        <v>332</v>
      </c>
      <c r="E151" s="41" t="s">
        <v>308</v>
      </c>
      <c r="F151" s="33"/>
      <c r="G151" s="63" t="s">
        <v>345</v>
      </c>
      <c r="H151" s="63" t="s">
        <v>345</v>
      </c>
      <c r="I151" s="63" t="s">
        <v>345</v>
      </c>
      <c r="J151" s="63" t="s">
        <v>345</v>
      </c>
      <c r="K151" s="40"/>
      <c r="L151" s="40"/>
      <c r="M151" s="40"/>
      <c r="N151" s="40"/>
      <c r="O151" s="40" t="s">
        <v>352</v>
      </c>
      <c r="P151" s="237" t="s">
        <v>511</v>
      </c>
      <c r="Q151" s="135"/>
      <c r="R151" s="134"/>
      <c r="S151" s="134"/>
      <c r="T151" s="134"/>
      <c r="U151" s="135"/>
      <c r="V151" s="134"/>
      <c r="W151" s="135"/>
      <c r="X151" s="134"/>
      <c r="Y151" s="117" t="str">
        <f>IFERROR(VLOOKUP(CONCATENATE("Totaal ",$A151), Geg_Bkhd!$A$1:$O$294, 13, FALSE), "€ 0,00")</f>
        <v>€ 0,00</v>
      </c>
      <c r="Z151" s="117" t="str">
        <f>IFERROR(VLOOKUP(CONCATENATE("Totaal ",$A151), Geg_Bkhd!$A$1:$O$294, 14, FALSE), "€ 0,00")</f>
        <v>€ 0,00</v>
      </c>
      <c r="AA151" s="135"/>
      <c r="AB151" s="134"/>
      <c r="AC151" s="135"/>
      <c r="AD151" s="134"/>
      <c r="AE151" s="135"/>
      <c r="AF151" s="134"/>
    </row>
    <row r="152" spans="1:32" s="31" customFormat="1" ht="15" thickBot="1" x14ac:dyDescent="0.35">
      <c r="A152" s="81" t="str">
        <f t="shared" si="62"/>
        <v>90205</v>
      </c>
      <c r="B152" s="186" t="s">
        <v>322</v>
      </c>
      <c r="C152" s="186" t="s">
        <v>18</v>
      </c>
      <c r="D152" s="209" t="s">
        <v>333</v>
      </c>
      <c r="E152" s="40" t="s">
        <v>1016</v>
      </c>
      <c r="F152" s="33"/>
      <c r="G152" s="63" t="s">
        <v>345</v>
      </c>
      <c r="H152" s="63" t="s">
        <v>345</v>
      </c>
      <c r="I152" s="63" t="s">
        <v>345</v>
      </c>
      <c r="J152" s="63" t="s">
        <v>345</v>
      </c>
      <c r="K152" s="40"/>
      <c r="L152" s="40"/>
      <c r="M152" s="40"/>
      <c r="N152" s="40"/>
      <c r="O152" s="40" t="s">
        <v>352</v>
      </c>
      <c r="P152" s="237" t="s">
        <v>512</v>
      </c>
      <c r="Q152" s="142">
        <v>600</v>
      </c>
      <c r="R152" s="134"/>
      <c r="S152" s="143">
        <v>1750</v>
      </c>
      <c r="T152" s="134"/>
      <c r="U152" s="143">
        <v>1750</v>
      </c>
      <c r="V152" s="134"/>
      <c r="W152" s="143">
        <v>1750</v>
      </c>
      <c r="X152" s="134"/>
      <c r="Y152" s="117" t="str">
        <f>IFERROR(VLOOKUP(CONCATENATE("Totaal ",$A152), Geg_Bkhd!$A$1:$O$294, 13, FALSE), "€ 0,00")</f>
        <v>€ 0,00</v>
      </c>
      <c r="Z152" s="117" t="str">
        <f>IFERROR(VLOOKUP(CONCATENATE("Totaal ",$A152), Geg_Bkhd!$A$1:$O$294, 14, FALSE), "€ 0,00")</f>
        <v>€ 0,00</v>
      </c>
      <c r="AA152" s="135"/>
      <c r="AB152" s="134"/>
      <c r="AC152" s="135"/>
      <c r="AD152" s="134"/>
      <c r="AE152" s="135"/>
      <c r="AF152" s="134"/>
    </row>
    <row r="153" spans="1:32" s="91" customFormat="1" ht="18" thickBot="1" x14ac:dyDescent="0.4">
      <c r="A153" s="88">
        <f t="shared" si="59"/>
        <v>0</v>
      </c>
      <c r="B153" s="190" t="s">
        <v>323</v>
      </c>
      <c r="C153" s="190"/>
      <c r="D153" s="210"/>
      <c r="E153" s="95" t="s">
        <v>309</v>
      </c>
      <c r="F153" s="96"/>
      <c r="G153" s="97"/>
      <c r="H153" s="97"/>
      <c r="I153" s="97"/>
      <c r="J153" s="97"/>
      <c r="K153" s="96"/>
      <c r="L153" s="96"/>
      <c r="M153" s="96"/>
      <c r="N153" s="96"/>
      <c r="O153" s="96"/>
      <c r="P153" s="210"/>
      <c r="Q153" s="145">
        <f t="shared" ref="Q153:AF153" si="65">SUM(Q154+Q158+Q164)</f>
        <v>23500</v>
      </c>
      <c r="R153" s="145">
        <f t="shared" si="65"/>
        <v>0</v>
      </c>
      <c r="S153" s="145">
        <f t="shared" si="65"/>
        <v>44550</v>
      </c>
      <c r="T153" s="145">
        <f t="shared" si="65"/>
        <v>0</v>
      </c>
      <c r="U153" s="145">
        <f t="shared" si="65"/>
        <v>44550</v>
      </c>
      <c r="V153" s="145">
        <f t="shared" si="65"/>
        <v>0</v>
      </c>
      <c r="W153" s="145">
        <f t="shared" si="65"/>
        <v>44550</v>
      </c>
      <c r="X153" s="145">
        <f t="shared" si="65"/>
        <v>0</v>
      </c>
      <c r="Y153" s="115">
        <f t="shared" si="65"/>
        <v>11765.619999999999</v>
      </c>
      <c r="Z153" s="115">
        <f t="shared" si="65"/>
        <v>1882.12</v>
      </c>
      <c r="AA153" s="145">
        <f t="shared" si="65"/>
        <v>0</v>
      </c>
      <c r="AB153" s="145">
        <f t="shared" si="65"/>
        <v>0</v>
      </c>
      <c r="AC153" s="145">
        <f t="shared" si="65"/>
        <v>0</v>
      </c>
      <c r="AD153" s="145">
        <f t="shared" si="65"/>
        <v>0</v>
      </c>
      <c r="AE153" s="145">
        <f t="shared" si="65"/>
        <v>0</v>
      </c>
      <c r="AF153" s="145">
        <f t="shared" si="65"/>
        <v>0</v>
      </c>
    </row>
    <row r="154" spans="1:32" s="31" customFormat="1" ht="29.4" thickBot="1" x14ac:dyDescent="0.35">
      <c r="A154" s="81">
        <f t="shared" si="59"/>
        <v>0</v>
      </c>
      <c r="B154" s="186" t="s">
        <v>323</v>
      </c>
      <c r="C154" s="191" t="s">
        <v>17</v>
      </c>
      <c r="D154" s="211"/>
      <c r="E154" s="38" t="s">
        <v>310</v>
      </c>
      <c r="F154" s="37"/>
      <c r="G154" s="61"/>
      <c r="H154" s="61"/>
      <c r="I154" s="61"/>
      <c r="J154" s="61"/>
      <c r="K154" s="37"/>
      <c r="L154" s="37"/>
      <c r="M154" s="37"/>
      <c r="N154" s="37"/>
      <c r="O154" s="37"/>
      <c r="P154" s="201"/>
      <c r="Q154" s="139">
        <f>SUM(Q155:Q157)</f>
        <v>23500</v>
      </c>
      <c r="R154" s="139">
        <f t="shared" ref="R154:AF154" si="66">SUM(R155:R157)</f>
        <v>0</v>
      </c>
      <c r="S154" s="139">
        <f t="shared" si="66"/>
        <v>38550</v>
      </c>
      <c r="T154" s="139">
        <f t="shared" si="66"/>
        <v>0</v>
      </c>
      <c r="U154" s="139">
        <f t="shared" si="66"/>
        <v>38550</v>
      </c>
      <c r="V154" s="139">
        <f t="shared" si="66"/>
        <v>0</v>
      </c>
      <c r="W154" s="139">
        <f t="shared" si="66"/>
        <v>38550</v>
      </c>
      <c r="X154" s="139">
        <f t="shared" si="66"/>
        <v>0</v>
      </c>
      <c r="Y154" s="119">
        <f t="shared" si="66"/>
        <v>11765.619999999999</v>
      </c>
      <c r="Z154" s="119">
        <f t="shared" si="66"/>
        <v>1882.12</v>
      </c>
      <c r="AA154" s="139">
        <f t="shared" si="66"/>
        <v>0</v>
      </c>
      <c r="AB154" s="139">
        <f t="shared" si="66"/>
        <v>0</v>
      </c>
      <c r="AC154" s="139">
        <f t="shared" si="66"/>
        <v>0</v>
      </c>
      <c r="AD154" s="139">
        <f t="shared" si="66"/>
        <v>0</v>
      </c>
      <c r="AE154" s="139">
        <f t="shared" si="66"/>
        <v>0</v>
      </c>
      <c r="AF154" s="139">
        <f t="shared" si="66"/>
        <v>0</v>
      </c>
    </row>
    <row r="155" spans="1:32" s="31" customFormat="1" ht="29.4" thickBot="1" x14ac:dyDescent="0.35">
      <c r="A155" s="81" t="str">
        <f t="shared" si="59"/>
        <v>100101</v>
      </c>
      <c r="B155" s="186" t="s">
        <v>323</v>
      </c>
      <c r="C155" s="186" t="s">
        <v>17</v>
      </c>
      <c r="D155" s="187" t="s">
        <v>335</v>
      </c>
      <c r="E155" s="41" t="s">
        <v>311</v>
      </c>
      <c r="F155" s="33"/>
      <c r="G155" s="63" t="s">
        <v>345</v>
      </c>
      <c r="H155" s="63" t="s">
        <v>345</v>
      </c>
      <c r="I155" s="63" t="s">
        <v>345</v>
      </c>
      <c r="J155" s="63" t="s">
        <v>345</v>
      </c>
      <c r="K155" s="40"/>
      <c r="L155" s="40"/>
      <c r="M155" s="40"/>
      <c r="N155" s="40"/>
      <c r="O155" s="40" t="s">
        <v>355</v>
      </c>
      <c r="P155" s="237" t="s">
        <v>513</v>
      </c>
      <c r="Q155" s="135"/>
      <c r="R155" s="134"/>
      <c r="S155" s="134"/>
      <c r="T155" s="134"/>
      <c r="U155" s="135"/>
      <c r="V155" s="134"/>
      <c r="W155" s="135"/>
      <c r="X155" s="134"/>
      <c r="Y155" s="117" t="str">
        <f>IFERROR(VLOOKUP(CONCATENATE("Totaal ",$A155), Geg_Bkhd!$A$1:$O$294, 13, FALSE), "€ 0,00")</f>
        <v>€ 0,00</v>
      </c>
      <c r="Z155" s="117" t="str">
        <f>IFERROR(VLOOKUP(CONCATENATE("Totaal ",$A155), Geg_Bkhd!$A$1:$O$294, 14, FALSE), "€ 0,00")</f>
        <v>€ 0,00</v>
      </c>
      <c r="AA155" s="135"/>
      <c r="AB155" s="134"/>
      <c r="AC155" s="135"/>
      <c r="AD155" s="134"/>
      <c r="AE155" s="135"/>
      <c r="AF155" s="134"/>
    </row>
    <row r="156" spans="1:32" s="31" customFormat="1" ht="43.8" thickBot="1" x14ac:dyDescent="0.35">
      <c r="A156" s="81" t="str">
        <f t="shared" si="59"/>
        <v>100102</v>
      </c>
      <c r="B156" s="186" t="s">
        <v>323</v>
      </c>
      <c r="C156" s="186" t="s">
        <v>17</v>
      </c>
      <c r="D156" s="187" t="s">
        <v>336</v>
      </c>
      <c r="E156" s="41" t="s">
        <v>394</v>
      </c>
      <c r="F156" s="33"/>
      <c r="G156" s="63" t="s">
        <v>345</v>
      </c>
      <c r="H156" s="63" t="s">
        <v>345</v>
      </c>
      <c r="I156" s="63" t="s">
        <v>345</v>
      </c>
      <c r="J156" s="63" t="s">
        <v>345</v>
      </c>
      <c r="K156" s="40"/>
      <c r="L156" s="40"/>
      <c r="M156" s="40"/>
      <c r="N156" s="40"/>
      <c r="O156" s="40" t="s">
        <v>355</v>
      </c>
      <c r="P156" s="237" t="s">
        <v>514</v>
      </c>
      <c r="Q156" s="142">
        <v>10300</v>
      </c>
      <c r="R156" s="134"/>
      <c r="S156" s="143">
        <v>10500</v>
      </c>
      <c r="T156" s="134"/>
      <c r="U156" s="143">
        <v>10500</v>
      </c>
      <c r="V156" s="134"/>
      <c r="W156" s="143">
        <v>10500</v>
      </c>
      <c r="X156" s="134"/>
      <c r="Y156" s="117">
        <f>IFERROR(VLOOKUP(CONCATENATE("Totaal ",$A156), Geg_Bkhd!$A$1:$O$294, 13, FALSE), "€ 0,00")</f>
        <v>8411.57</v>
      </c>
      <c r="Z156" s="117">
        <f>IFERROR(VLOOKUP(CONCATENATE("Totaal ",$A156), Geg_Bkhd!$A$1:$O$294, 14, FALSE), "€ 0,00")</f>
        <v>1882.12</v>
      </c>
      <c r="AA156" s="135"/>
      <c r="AB156" s="134"/>
      <c r="AC156" s="135"/>
      <c r="AD156" s="134"/>
      <c r="AE156" s="135"/>
      <c r="AF156" s="134"/>
    </row>
    <row r="157" spans="1:32" s="31" customFormat="1" ht="29.4" thickBot="1" x14ac:dyDescent="0.35">
      <c r="A157" s="81" t="str">
        <f t="shared" si="59"/>
        <v>100103</v>
      </c>
      <c r="B157" s="186" t="s">
        <v>323</v>
      </c>
      <c r="C157" s="186" t="s">
        <v>17</v>
      </c>
      <c r="D157" s="187" t="s">
        <v>516</v>
      </c>
      <c r="E157" s="41" t="s">
        <v>393</v>
      </c>
      <c r="F157" s="33"/>
      <c r="G157" s="63"/>
      <c r="H157" s="63"/>
      <c r="I157" s="63"/>
      <c r="J157" s="63"/>
      <c r="K157" s="40"/>
      <c r="L157" s="40"/>
      <c r="M157" s="40"/>
      <c r="N157" s="40"/>
      <c r="O157" s="40" t="s">
        <v>355</v>
      </c>
      <c r="P157" s="237" t="s">
        <v>515</v>
      </c>
      <c r="Q157" s="142">
        <v>13200</v>
      </c>
      <c r="R157" s="134"/>
      <c r="S157" s="143">
        <v>28050</v>
      </c>
      <c r="T157" s="134"/>
      <c r="U157" s="143">
        <v>28050</v>
      </c>
      <c r="V157" s="134"/>
      <c r="W157" s="143">
        <v>28050</v>
      </c>
      <c r="X157" s="134"/>
      <c r="Y157" s="117">
        <f>IFERROR(VLOOKUP(CONCATENATE("Totaal ",$A157), Geg_Bkhd!$A$1:$O$294, 13, FALSE), "€ 0,00")</f>
        <v>3354.0499999999997</v>
      </c>
      <c r="Z157" s="117">
        <f>IFERROR(VLOOKUP(CONCATENATE("Totaal ",$A157), Geg_Bkhd!$A$1:$O$294, 14, FALSE), "€ 0,00")</f>
        <v>0</v>
      </c>
      <c r="AA157" s="135"/>
      <c r="AB157" s="134"/>
      <c r="AC157" s="135"/>
      <c r="AD157" s="134"/>
      <c r="AE157" s="135"/>
      <c r="AF157" s="134"/>
    </row>
    <row r="158" spans="1:32" s="31" customFormat="1" ht="29.4" thickBot="1" x14ac:dyDescent="0.35">
      <c r="A158" s="81">
        <f t="shared" si="59"/>
        <v>0</v>
      </c>
      <c r="B158" s="186" t="s">
        <v>323</v>
      </c>
      <c r="C158" s="191" t="s">
        <v>18</v>
      </c>
      <c r="D158" s="212"/>
      <c r="E158" s="38" t="s">
        <v>312</v>
      </c>
      <c r="F158" s="37"/>
      <c r="G158" s="61"/>
      <c r="H158" s="61"/>
      <c r="I158" s="61"/>
      <c r="J158" s="61"/>
      <c r="K158" s="37"/>
      <c r="L158" s="37"/>
      <c r="M158" s="37"/>
      <c r="N158" s="37"/>
      <c r="O158" s="37"/>
      <c r="P158" s="201"/>
      <c r="Q158" s="139">
        <f>SUM(Q159:Q163)</f>
        <v>0</v>
      </c>
      <c r="R158" s="139">
        <f t="shared" ref="R158:AF158" si="67">SUM(R159:R163)</f>
        <v>0</v>
      </c>
      <c r="S158" s="139">
        <f t="shared" si="67"/>
        <v>6000</v>
      </c>
      <c r="T158" s="139">
        <f t="shared" si="67"/>
        <v>0</v>
      </c>
      <c r="U158" s="139">
        <f t="shared" si="67"/>
        <v>6000</v>
      </c>
      <c r="V158" s="139">
        <f t="shared" si="67"/>
        <v>0</v>
      </c>
      <c r="W158" s="139">
        <f t="shared" si="67"/>
        <v>6000</v>
      </c>
      <c r="X158" s="139">
        <f t="shared" si="67"/>
        <v>0</v>
      </c>
      <c r="Y158" s="119">
        <f t="shared" si="67"/>
        <v>0</v>
      </c>
      <c r="Z158" s="119">
        <f t="shared" si="67"/>
        <v>0</v>
      </c>
      <c r="AA158" s="139">
        <f t="shared" si="67"/>
        <v>0</v>
      </c>
      <c r="AB158" s="139">
        <f t="shared" si="67"/>
        <v>0</v>
      </c>
      <c r="AC158" s="139">
        <f t="shared" si="67"/>
        <v>0</v>
      </c>
      <c r="AD158" s="139">
        <f t="shared" si="67"/>
        <v>0</v>
      </c>
      <c r="AE158" s="139">
        <f t="shared" si="67"/>
        <v>0</v>
      </c>
      <c r="AF158" s="139">
        <f t="shared" si="67"/>
        <v>0</v>
      </c>
    </row>
    <row r="159" spans="1:32" s="31" customFormat="1" ht="15" thickBot="1" x14ac:dyDescent="0.35">
      <c r="A159" s="81" t="str">
        <f t="shared" si="59"/>
        <v>100201</v>
      </c>
      <c r="B159" s="186" t="s">
        <v>323</v>
      </c>
      <c r="C159" s="186" t="s">
        <v>18</v>
      </c>
      <c r="D159" s="187" t="s">
        <v>334</v>
      </c>
      <c r="E159" s="41" t="s">
        <v>313</v>
      </c>
      <c r="F159" s="33"/>
      <c r="G159" s="63" t="s">
        <v>345</v>
      </c>
      <c r="H159" s="63"/>
      <c r="I159" s="63"/>
      <c r="J159" s="63"/>
      <c r="K159" s="40"/>
      <c r="L159" s="40"/>
      <c r="M159" s="40"/>
      <c r="N159" s="40"/>
      <c r="O159" s="40" t="s">
        <v>355</v>
      </c>
      <c r="P159" s="237" t="s">
        <v>517</v>
      </c>
      <c r="Q159" s="135"/>
      <c r="R159" s="134"/>
      <c r="S159" s="142">
        <v>6000</v>
      </c>
      <c r="T159" s="134"/>
      <c r="U159" s="142">
        <v>6000</v>
      </c>
      <c r="V159" s="134"/>
      <c r="W159" s="142">
        <v>6000</v>
      </c>
      <c r="X159" s="134"/>
      <c r="Y159" s="117" t="str">
        <f>IFERROR(VLOOKUP(CONCATENATE("Totaal ",$A159), Geg_Bkhd!$A$1:$O$294, 13, FALSE), "€ 0,00")</f>
        <v>€ 0,00</v>
      </c>
      <c r="Z159" s="117" t="str">
        <f>IFERROR(VLOOKUP(CONCATENATE("Totaal ",$A159), Geg_Bkhd!$A$1:$O$294, 14, FALSE), "€ 0,00")</f>
        <v>€ 0,00</v>
      </c>
      <c r="AA159" s="135"/>
      <c r="AB159" s="134"/>
      <c r="AC159" s="135"/>
      <c r="AD159" s="134"/>
      <c r="AE159" s="135"/>
      <c r="AF159" s="134"/>
    </row>
    <row r="160" spans="1:32" s="31" customFormat="1" ht="43.8" thickBot="1" x14ac:dyDescent="0.35">
      <c r="A160" s="81" t="str">
        <f t="shared" si="59"/>
        <v>100202</v>
      </c>
      <c r="B160" s="186" t="s">
        <v>323</v>
      </c>
      <c r="C160" s="186" t="s">
        <v>18</v>
      </c>
      <c r="D160" s="187" t="s">
        <v>337</v>
      </c>
      <c r="E160" s="41" t="s">
        <v>314</v>
      </c>
      <c r="F160" s="33"/>
      <c r="G160" s="63" t="s">
        <v>345</v>
      </c>
      <c r="H160" s="63" t="s">
        <v>345</v>
      </c>
      <c r="I160" s="63" t="s">
        <v>345</v>
      </c>
      <c r="J160" s="63" t="s">
        <v>345</v>
      </c>
      <c r="K160" s="40"/>
      <c r="L160" s="40"/>
      <c r="M160" s="40"/>
      <c r="N160" s="40"/>
      <c r="O160" s="40" t="s">
        <v>355</v>
      </c>
      <c r="P160" s="237" t="s">
        <v>518</v>
      </c>
      <c r="Q160" s="135"/>
      <c r="R160" s="134"/>
      <c r="S160" s="135"/>
      <c r="T160" s="134"/>
      <c r="U160" s="135"/>
      <c r="V160" s="134"/>
      <c r="W160" s="135"/>
      <c r="X160" s="134"/>
      <c r="Y160" s="117" t="str">
        <f>IFERROR(VLOOKUP(CONCATENATE("Totaal ",$A160), Geg_Bkhd!$A$1:$O$294, 13, FALSE), "€ 0,00")</f>
        <v>€ 0,00</v>
      </c>
      <c r="Z160" s="117" t="str">
        <f>IFERROR(VLOOKUP(CONCATENATE("Totaal ",$A160), Geg_Bkhd!$A$1:$O$294, 14, FALSE), "€ 0,00")</f>
        <v>€ 0,00</v>
      </c>
      <c r="AA160" s="135"/>
      <c r="AB160" s="134"/>
      <c r="AC160" s="135"/>
      <c r="AD160" s="134"/>
      <c r="AE160" s="135"/>
      <c r="AF160" s="134"/>
    </row>
    <row r="161" spans="1:32" s="31" customFormat="1" ht="43.8" thickBot="1" x14ac:dyDescent="0.35">
      <c r="A161" s="81" t="str">
        <f t="shared" si="59"/>
        <v>100203</v>
      </c>
      <c r="B161" s="186" t="s">
        <v>323</v>
      </c>
      <c r="C161" s="186" t="s">
        <v>18</v>
      </c>
      <c r="D161" s="187" t="s">
        <v>338</v>
      </c>
      <c r="E161" s="41" t="s">
        <v>315</v>
      </c>
      <c r="F161" s="33"/>
      <c r="G161" s="63" t="s">
        <v>345</v>
      </c>
      <c r="H161" s="63" t="s">
        <v>345</v>
      </c>
      <c r="I161" s="63" t="s">
        <v>345</v>
      </c>
      <c r="J161" s="63" t="s">
        <v>345</v>
      </c>
      <c r="K161" s="40"/>
      <c r="L161" s="40"/>
      <c r="M161" s="40"/>
      <c r="N161" s="40"/>
      <c r="O161" s="40" t="s">
        <v>355</v>
      </c>
      <c r="P161" s="237" t="s">
        <v>519</v>
      </c>
      <c r="Q161" s="135"/>
      <c r="R161" s="134"/>
      <c r="S161" s="135"/>
      <c r="T161" s="134"/>
      <c r="U161" s="135"/>
      <c r="V161" s="134"/>
      <c r="W161" s="135"/>
      <c r="X161" s="134"/>
      <c r="Y161" s="117" t="str">
        <f>IFERROR(VLOOKUP(CONCATENATE("Totaal ",$A161), Geg_Bkhd!$A$1:$O$294, 13, FALSE), "€ 0,00")</f>
        <v>€ 0,00</v>
      </c>
      <c r="Z161" s="117" t="str">
        <f>IFERROR(VLOOKUP(CONCATENATE("Totaal ",$A161), Geg_Bkhd!$A$1:$O$294, 14, FALSE), "€ 0,00")</f>
        <v>€ 0,00</v>
      </c>
      <c r="AA161" s="135"/>
      <c r="AB161" s="134"/>
      <c r="AC161" s="135"/>
      <c r="AD161" s="134"/>
      <c r="AE161" s="135"/>
      <c r="AF161" s="134"/>
    </row>
    <row r="162" spans="1:32" s="31" customFormat="1" ht="29.4" thickBot="1" x14ac:dyDescent="0.35">
      <c r="A162" s="81" t="str">
        <f t="shared" si="59"/>
        <v>100204</v>
      </c>
      <c r="B162" s="186" t="s">
        <v>323</v>
      </c>
      <c r="C162" s="186" t="s">
        <v>18</v>
      </c>
      <c r="D162" s="187" t="s">
        <v>339</v>
      </c>
      <c r="E162" s="41" t="s">
        <v>316</v>
      </c>
      <c r="F162" s="33"/>
      <c r="G162" s="63"/>
      <c r="H162" s="63"/>
      <c r="I162" s="63" t="s">
        <v>345</v>
      </c>
      <c r="J162" s="63"/>
      <c r="K162" s="40"/>
      <c r="L162" s="40"/>
      <c r="M162" s="40"/>
      <c r="N162" s="40"/>
      <c r="O162" s="40" t="s">
        <v>352</v>
      </c>
      <c r="P162" s="237" t="s">
        <v>520</v>
      </c>
      <c r="Q162" s="135"/>
      <c r="R162" s="134"/>
      <c r="S162" s="135"/>
      <c r="T162" s="134"/>
      <c r="U162" s="135"/>
      <c r="V162" s="134"/>
      <c r="W162" s="135"/>
      <c r="X162" s="134"/>
      <c r="Y162" s="117" t="str">
        <f>IFERROR(VLOOKUP(CONCATENATE("Totaal ",$A162), Geg_Bkhd!$A$1:$O$294, 13, FALSE), "€ 0,00")</f>
        <v>€ 0,00</v>
      </c>
      <c r="Z162" s="117" t="str">
        <f>IFERROR(VLOOKUP(CONCATENATE("Totaal ",$A162), Geg_Bkhd!$A$1:$O$294, 14, FALSE), "€ 0,00")</f>
        <v>€ 0,00</v>
      </c>
      <c r="AA162" s="135"/>
      <c r="AB162" s="134"/>
      <c r="AC162" s="135"/>
      <c r="AD162" s="134"/>
      <c r="AE162" s="135"/>
      <c r="AF162" s="134"/>
    </row>
    <row r="163" spans="1:32" s="31" customFormat="1" ht="29.4" thickBot="1" x14ac:dyDescent="0.35">
      <c r="A163" s="81" t="str">
        <f t="shared" si="59"/>
        <v>100205</v>
      </c>
      <c r="B163" s="186" t="s">
        <v>323</v>
      </c>
      <c r="C163" s="186" t="s">
        <v>18</v>
      </c>
      <c r="D163" s="187" t="s">
        <v>340</v>
      </c>
      <c r="E163" s="41" t="s">
        <v>317</v>
      </c>
      <c r="F163" s="33"/>
      <c r="G163" s="63"/>
      <c r="H163" s="63" t="s">
        <v>345</v>
      </c>
      <c r="I163" s="63" t="s">
        <v>345</v>
      </c>
      <c r="J163" s="63" t="s">
        <v>345</v>
      </c>
      <c r="K163" s="40"/>
      <c r="L163" s="40"/>
      <c r="M163" s="40"/>
      <c r="N163" s="40"/>
      <c r="O163" s="40" t="s">
        <v>352</v>
      </c>
      <c r="P163" s="237" t="s">
        <v>521</v>
      </c>
      <c r="Q163" s="135"/>
      <c r="R163" s="134"/>
      <c r="S163" s="135"/>
      <c r="T163" s="134"/>
      <c r="U163" s="135"/>
      <c r="V163" s="134"/>
      <c r="W163" s="135"/>
      <c r="X163" s="134"/>
      <c r="Y163" s="117" t="str">
        <f>IFERROR(VLOOKUP(CONCATENATE("Totaal ",$A163), Geg_Bkhd!$A$1:$O$294, 13, FALSE), "€ 0,00")</f>
        <v>€ 0,00</v>
      </c>
      <c r="Z163" s="117" t="str">
        <f>IFERROR(VLOOKUP(CONCATENATE("Totaal ",$A163), Geg_Bkhd!$A$1:$O$294, 14, FALSE), "€ 0,00")</f>
        <v>€ 0,00</v>
      </c>
      <c r="AA163" s="135"/>
      <c r="AB163" s="134"/>
      <c r="AC163" s="135"/>
      <c r="AD163" s="134"/>
      <c r="AE163" s="135"/>
      <c r="AF163" s="134"/>
    </row>
    <row r="164" spans="1:32" s="31" customFormat="1" ht="15" thickBot="1" x14ac:dyDescent="0.35">
      <c r="A164" s="81">
        <f t="shared" si="59"/>
        <v>0</v>
      </c>
      <c r="B164" s="186" t="s">
        <v>323</v>
      </c>
      <c r="C164" s="191" t="s">
        <v>21</v>
      </c>
      <c r="D164" s="212"/>
      <c r="E164" s="38" t="s">
        <v>318</v>
      </c>
      <c r="F164" s="37"/>
      <c r="G164" s="61"/>
      <c r="H164" s="61"/>
      <c r="I164" s="61"/>
      <c r="J164" s="61"/>
      <c r="K164" s="37"/>
      <c r="L164" s="37"/>
      <c r="M164" s="37"/>
      <c r="N164" s="37"/>
      <c r="O164" s="37"/>
      <c r="P164" s="201"/>
      <c r="Q164" s="139">
        <f>SUM(Q165:Q167)</f>
        <v>0</v>
      </c>
      <c r="R164" s="139">
        <f t="shared" ref="R164:AF164" si="68">SUM(R165:R167)</f>
        <v>0</v>
      </c>
      <c r="S164" s="139">
        <f t="shared" si="68"/>
        <v>0</v>
      </c>
      <c r="T164" s="139">
        <f t="shared" si="68"/>
        <v>0</v>
      </c>
      <c r="U164" s="139">
        <f t="shared" si="68"/>
        <v>0</v>
      </c>
      <c r="V164" s="139">
        <f t="shared" si="68"/>
        <v>0</v>
      </c>
      <c r="W164" s="139">
        <f t="shared" si="68"/>
        <v>0</v>
      </c>
      <c r="X164" s="139">
        <f t="shared" si="68"/>
        <v>0</v>
      </c>
      <c r="Y164" s="119">
        <f t="shared" si="68"/>
        <v>0</v>
      </c>
      <c r="Z164" s="119">
        <f t="shared" si="68"/>
        <v>0</v>
      </c>
      <c r="AA164" s="139">
        <f t="shared" si="68"/>
        <v>0</v>
      </c>
      <c r="AB164" s="139">
        <f t="shared" si="68"/>
        <v>0</v>
      </c>
      <c r="AC164" s="139">
        <f t="shared" si="68"/>
        <v>0</v>
      </c>
      <c r="AD164" s="139">
        <f t="shared" si="68"/>
        <v>0</v>
      </c>
      <c r="AE164" s="139">
        <f t="shared" si="68"/>
        <v>0</v>
      </c>
      <c r="AF164" s="139">
        <f t="shared" si="68"/>
        <v>0</v>
      </c>
    </row>
    <row r="165" spans="1:32" s="1" customFormat="1" ht="43.8" thickBot="1" x14ac:dyDescent="0.35">
      <c r="A165" s="81" t="str">
        <f t="shared" si="59"/>
        <v>100301</v>
      </c>
      <c r="B165" s="186" t="s">
        <v>323</v>
      </c>
      <c r="C165" s="186" t="s">
        <v>21</v>
      </c>
      <c r="D165" s="187" t="s">
        <v>341</v>
      </c>
      <c r="E165" s="41" t="s">
        <v>319</v>
      </c>
      <c r="F165" s="5"/>
      <c r="G165" s="63" t="s">
        <v>345</v>
      </c>
      <c r="H165" s="63"/>
      <c r="I165" s="63"/>
      <c r="J165" s="63"/>
      <c r="K165" s="8"/>
      <c r="L165" s="8"/>
      <c r="M165" s="8"/>
      <c r="N165" s="8"/>
      <c r="O165" s="8" t="s">
        <v>359</v>
      </c>
      <c r="P165" s="237" t="s">
        <v>522</v>
      </c>
      <c r="Q165" s="135"/>
      <c r="R165" s="134"/>
      <c r="S165" s="135"/>
      <c r="T165" s="134"/>
      <c r="U165" s="135"/>
      <c r="V165" s="134"/>
      <c r="W165" s="135"/>
      <c r="X165" s="134"/>
      <c r="Y165" s="117" t="str">
        <f>IFERROR(VLOOKUP(CONCATENATE("Totaal ",$A165), Geg_Bkhd!$A$1:$O$294, 13, FALSE), "€ 0,00")</f>
        <v>€ 0,00</v>
      </c>
      <c r="Z165" s="117" t="str">
        <f>IFERROR(VLOOKUP(CONCATENATE("Totaal ",$A165), Geg_Bkhd!$A$1:$O$294, 14, FALSE), "€ 0,00")</f>
        <v>€ 0,00</v>
      </c>
      <c r="AA165" s="135"/>
      <c r="AB165" s="134"/>
      <c r="AC165" s="135"/>
      <c r="AD165" s="134"/>
      <c r="AE165" s="135"/>
      <c r="AF165" s="134"/>
    </row>
    <row r="166" spans="1:32" s="1" customFormat="1" ht="43.8" thickBot="1" x14ac:dyDescent="0.35">
      <c r="A166" s="81" t="str">
        <f t="shared" si="59"/>
        <v>100302</v>
      </c>
      <c r="B166" s="186" t="s">
        <v>323</v>
      </c>
      <c r="C166" s="186" t="s">
        <v>21</v>
      </c>
      <c r="D166" s="187" t="s">
        <v>342</v>
      </c>
      <c r="E166" s="41" t="s">
        <v>320</v>
      </c>
      <c r="F166" s="5"/>
      <c r="G166" s="63" t="s">
        <v>345</v>
      </c>
      <c r="H166" s="63" t="s">
        <v>345</v>
      </c>
      <c r="I166" s="63" t="s">
        <v>345</v>
      </c>
      <c r="J166" s="63" t="s">
        <v>345</v>
      </c>
      <c r="K166" s="8"/>
      <c r="L166" s="8"/>
      <c r="M166" s="8"/>
      <c r="N166" s="8"/>
      <c r="O166" s="40" t="s">
        <v>355</v>
      </c>
      <c r="P166" s="237" t="s">
        <v>523</v>
      </c>
      <c r="Q166" s="135"/>
      <c r="R166" s="134"/>
      <c r="S166" s="135"/>
      <c r="T166" s="134"/>
      <c r="U166" s="135"/>
      <c r="V166" s="134"/>
      <c r="W166" s="135"/>
      <c r="X166" s="134"/>
      <c r="Y166" s="117" t="str">
        <f>IFERROR(VLOOKUP(CONCATENATE("Totaal ",$A166), Geg_Bkhd!$A$1:$O$294, 13, FALSE), "€ 0,00")</f>
        <v>€ 0,00</v>
      </c>
      <c r="Z166" s="117" t="str">
        <f>IFERROR(VLOOKUP(CONCATENATE("Totaal ",$A166), Geg_Bkhd!$A$1:$O$294, 14, FALSE), "€ 0,00")</f>
        <v>€ 0,00</v>
      </c>
      <c r="AA166" s="135"/>
      <c r="AB166" s="134"/>
      <c r="AC166" s="135"/>
      <c r="AD166" s="134"/>
      <c r="AE166" s="135"/>
      <c r="AF166" s="134"/>
    </row>
    <row r="167" spans="1:32" s="1" customFormat="1" ht="29.4" thickBot="1" x14ac:dyDescent="0.35">
      <c r="A167" s="81" t="str">
        <f t="shared" si="59"/>
        <v>100303</v>
      </c>
      <c r="B167" s="186" t="s">
        <v>323</v>
      </c>
      <c r="C167" s="186" t="s">
        <v>21</v>
      </c>
      <c r="D167" s="187" t="s">
        <v>343</v>
      </c>
      <c r="E167" s="40" t="s">
        <v>321</v>
      </c>
      <c r="F167" s="5"/>
      <c r="G167" s="63" t="s">
        <v>345</v>
      </c>
      <c r="H167" s="63" t="s">
        <v>345</v>
      </c>
      <c r="I167" s="63" t="s">
        <v>345</v>
      </c>
      <c r="J167" s="63" t="s">
        <v>345</v>
      </c>
      <c r="K167" s="8"/>
      <c r="L167" s="8"/>
      <c r="M167" s="8"/>
      <c r="N167" s="8"/>
      <c r="O167" s="40" t="s">
        <v>352</v>
      </c>
      <c r="P167" s="237" t="s">
        <v>524</v>
      </c>
      <c r="Q167" s="135"/>
      <c r="R167" s="134"/>
      <c r="S167" s="135"/>
      <c r="T167" s="134"/>
      <c r="U167" s="135"/>
      <c r="V167" s="134"/>
      <c r="W167" s="135"/>
      <c r="X167" s="134"/>
      <c r="Y167" s="117" t="str">
        <f>IFERROR(VLOOKUP(CONCATENATE("Totaal ",$A167), Geg_Bkhd!$A$1:$O$294, 13, FALSE), "€ 0,00")</f>
        <v>€ 0,00</v>
      </c>
      <c r="Z167" s="117" t="str">
        <f>IFERROR(VLOOKUP(CONCATENATE("Totaal ",$A167), Geg_Bkhd!$A$1:$O$294, 14, FALSE), "€ 0,00")</f>
        <v>€ 0,00</v>
      </c>
      <c r="AA167" s="135"/>
      <c r="AB167" s="134"/>
      <c r="AC167" s="135"/>
      <c r="AD167" s="134"/>
      <c r="AE167" s="135"/>
      <c r="AF167" s="134"/>
    </row>
    <row r="168" spans="1:32" s="91" customFormat="1" ht="35.4" thickBot="1" x14ac:dyDescent="0.4">
      <c r="A168" s="88">
        <f t="shared" si="59"/>
        <v>0</v>
      </c>
      <c r="B168" s="213" t="s">
        <v>365</v>
      </c>
      <c r="C168" s="213"/>
      <c r="D168" s="214"/>
      <c r="E168" s="92" t="s">
        <v>366</v>
      </c>
      <c r="F168" s="93"/>
      <c r="G168" s="94"/>
      <c r="H168" s="94"/>
      <c r="I168" s="94"/>
      <c r="J168" s="94"/>
      <c r="K168" s="93"/>
      <c r="L168" s="93"/>
      <c r="M168" s="93"/>
      <c r="N168" s="93"/>
      <c r="O168" s="93"/>
      <c r="P168" s="214"/>
      <c r="Q168" s="146">
        <f t="shared" ref="Q168:AF168" si="69">SUM(Q169+Q171+Q173+Q177+Q190+Q198+Q215)</f>
        <v>0</v>
      </c>
      <c r="R168" s="146">
        <f t="shared" si="69"/>
        <v>0</v>
      </c>
      <c r="S168" s="146">
        <f t="shared" si="69"/>
        <v>60200</v>
      </c>
      <c r="T168" s="146">
        <f t="shared" si="69"/>
        <v>0</v>
      </c>
      <c r="U168" s="146">
        <f t="shared" si="69"/>
        <v>60800</v>
      </c>
      <c r="V168" s="146">
        <f t="shared" si="69"/>
        <v>0</v>
      </c>
      <c r="W168" s="146">
        <f t="shared" si="69"/>
        <v>60800</v>
      </c>
      <c r="X168" s="146">
        <f t="shared" si="69"/>
        <v>0</v>
      </c>
      <c r="Y168" s="121">
        <f t="shared" si="69"/>
        <v>0</v>
      </c>
      <c r="Z168" s="122">
        <f>SUM(Z169+Z171+Z173+Z177+Z190+Z198+Z215)</f>
        <v>0</v>
      </c>
      <c r="AA168" s="146">
        <f t="shared" si="69"/>
        <v>0</v>
      </c>
      <c r="AB168" s="146">
        <f t="shared" si="69"/>
        <v>0</v>
      </c>
      <c r="AC168" s="146">
        <f t="shared" si="69"/>
        <v>0</v>
      </c>
      <c r="AD168" s="146">
        <f t="shared" si="69"/>
        <v>0</v>
      </c>
      <c r="AE168" s="146">
        <f t="shared" si="69"/>
        <v>0</v>
      </c>
      <c r="AF168" s="146">
        <f t="shared" si="69"/>
        <v>0</v>
      </c>
    </row>
    <row r="169" spans="1:32" s="31" customFormat="1" ht="15" thickBot="1" x14ac:dyDescent="0.35">
      <c r="A169" s="81">
        <f t="shared" si="59"/>
        <v>0</v>
      </c>
      <c r="B169" s="186" t="s">
        <v>365</v>
      </c>
      <c r="C169" s="198" t="s">
        <v>17</v>
      </c>
      <c r="D169" s="197"/>
      <c r="E169" s="37" t="s">
        <v>367</v>
      </c>
      <c r="F169" s="37"/>
      <c r="G169" s="61" t="s">
        <v>345</v>
      </c>
      <c r="H169" s="61"/>
      <c r="I169" s="61"/>
      <c r="J169" s="61"/>
      <c r="K169" s="37"/>
      <c r="L169" s="37"/>
      <c r="M169" s="37"/>
      <c r="N169" s="37"/>
      <c r="O169" s="37"/>
      <c r="P169" s="201"/>
      <c r="Q169" s="139">
        <f t="shared" ref="Q169:AF169" si="70">SUM(Q170)</f>
        <v>0</v>
      </c>
      <c r="R169" s="139">
        <f t="shared" si="70"/>
        <v>0</v>
      </c>
      <c r="S169" s="139">
        <f t="shared" si="70"/>
        <v>0</v>
      </c>
      <c r="T169" s="139">
        <f t="shared" si="70"/>
        <v>0</v>
      </c>
      <c r="U169" s="139">
        <f t="shared" si="70"/>
        <v>0</v>
      </c>
      <c r="V169" s="139">
        <f t="shared" si="70"/>
        <v>0</v>
      </c>
      <c r="W169" s="139">
        <f t="shared" si="70"/>
        <v>0</v>
      </c>
      <c r="X169" s="139">
        <f t="shared" si="70"/>
        <v>0</v>
      </c>
      <c r="Y169" s="119">
        <f t="shared" si="70"/>
        <v>0</v>
      </c>
      <c r="Z169" s="119">
        <f t="shared" si="70"/>
        <v>0</v>
      </c>
      <c r="AA169" s="139">
        <f t="shared" si="70"/>
        <v>0</v>
      </c>
      <c r="AB169" s="139">
        <f t="shared" si="70"/>
        <v>0</v>
      </c>
      <c r="AC169" s="139">
        <f t="shared" si="70"/>
        <v>0</v>
      </c>
      <c r="AD169" s="139">
        <f t="shared" si="70"/>
        <v>0</v>
      </c>
      <c r="AE169" s="139">
        <f t="shared" si="70"/>
        <v>0</v>
      </c>
      <c r="AF169" s="139">
        <f t="shared" si="70"/>
        <v>0</v>
      </c>
    </row>
    <row r="170" spans="1:32" s="31" customFormat="1" ht="15" thickBot="1" x14ac:dyDescent="0.35">
      <c r="A170" s="81" t="str">
        <f t="shared" si="59"/>
        <v>110101</v>
      </c>
      <c r="B170" s="186" t="s">
        <v>365</v>
      </c>
      <c r="C170" s="186" t="s">
        <v>17</v>
      </c>
      <c r="D170" s="187" t="s">
        <v>374</v>
      </c>
      <c r="E170" s="40" t="s">
        <v>368</v>
      </c>
      <c r="F170" s="33"/>
      <c r="G170" s="63" t="s">
        <v>345</v>
      </c>
      <c r="H170" s="63"/>
      <c r="I170" s="63"/>
      <c r="J170" s="63"/>
      <c r="K170" s="40"/>
      <c r="L170" s="40"/>
      <c r="M170" s="40"/>
      <c r="N170" s="40"/>
      <c r="O170" s="40" t="s">
        <v>359</v>
      </c>
      <c r="P170" s="237" t="s">
        <v>525</v>
      </c>
      <c r="Q170" s="135"/>
      <c r="R170" s="134"/>
      <c r="S170" s="135"/>
      <c r="T170" s="134"/>
      <c r="U170" s="135"/>
      <c r="V170" s="134"/>
      <c r="W170" s="135"/>
      <c r="X170" s="134"/>
      <c r="Y170" s="117" t="str">
        <f>IFERROR(VLOOKUP(CONCATENATE("Totaal ",$A170), Geg_Bkhd!$A$1:$O$294, 13, FALSE), "€ 0,00")</f>
        <v>€ 0,00</v>
      </c>
      <c r="Z170" s="117" t="str">
        <f>IFERROR(VLOOKUP(CONCATENATE("Totaal ",$A170), Geg_Bkhd!$A$1:$O$294, 14, FALSE), "€ 0,00")</f>
        <v>€ 0,00</v>
      </c>
      <c r="AA170" s="135"/>
      <c r="AB170" s="134"/>
      <c r="AC170" s="135"/>
      <c r="AD170" s="134"/>
      <c r="AE170" s="135"/>
      <c r="AF170" s="134"/>
    </row>
    <row r="171" spans="1:32" s="31" customFormat="1" ht="15" thickBot="1" x14ac:dyDescent="0.35">
      <c r="A171" s="81">
        <f t="shared" si="59"/>
        <v>0</v>
      </c>
      <c r="B171" s="186" t="s">
        <v>365</v>
      </c>
      <c r="C171" s="198" t="s">
        <v>18</v>
      </c>
      <c r="D171" s="197"/>
      <c r="E171" s="37" t="s">
        <v>369</v>
      </c>
      <c r="F171" s="37"/>
      <c r="G171" s="61"/>
      <c r="H171" s="61"/>
      <c r="I171" s="61"/>
      <c r="J171" s="61"/>
      <c r="K171" s="37"/>
      <c r="L171" s="37"/>
      <c r="M171" s="37"/>
      <c r="N171" s="37"/>
      <c r="O171" s="37"/>
      <c r="P171" s="201"/>
      <c r="Q171" s="139">
        <f t="shared" ref="Q171:AF171" si="71">SUM(Q172)</f>
        <v>0</v>
      </c>
      <c r="R171" s="139">
        <f t="shared" si="71"/>
        <v>0</v>
      </c>
      <c r="S171" s="139">
        <f t="shared" si="71"/>
        <v>0</v>
      </c>
      <c r="T171" s="139">
        <f t="shared" si="71"/>
        <v>0</v>
      </c>
      <c r="U171" s="139">
        <f t="shared" si="71"/>
        <v>0</v>
      </c>
      <c r="V171" s="139">
        <f t="shared" si="71"/>
        <v>0</v>
      </c>
      <c r="W171" s="139">
        <f t="shared" si="71"/>
        <v>0</v>
      </c>
      <c r="X171" s="139">
        <f t="shared" si="71"/>
        <v>0</v>
      </c>
      <c r="Y171" s="119">
        <f t="shared" si="71"/>
        <v>0</v>
      </c>
      <c r="Z171" s="119">
        <f t="shared" si="71"/>
        <v>0</v>
      </c>
      <c r="AA171" s="139">
        <f t="shared" si="71"/>
        <v>0</v>
      </c>
      <c r="AB171" s="139">
        <f t="shared" si="71"/>
        <v>0</v>
      </c>
      <c r="AC171" s="139">
        <f t="shared" si="71"/>
        <v>0</v>
      </c>
      <c r="AD171" s="139">
        <f t="shared" si="71"/>
        <v>0</v>
      </c>
      <c r="AE171" s="139">
        <f t="shared" si="71"/>
        <v>0</v>
      </c>
      <c r="AF171" s="139">
        <f t="shared" si="71"/>
        <v>0</v>
      </c>
    </row>
    <row r="172" spans="1:32" s="31" customFormat="1" ht="15" thickBot="1" x14ac:dyDescent="0.35">
      <c r="A172" s="81" t="str">
        <f t="shared" si="59"/>
        <v>110201</v>
      </c>
      <c r="B172" s="186" t="s">
        <v>365</v>
      </c>
      <c r="C172" s="186" t="s">
        <v>18</v>
      </c>
      <c r="D172" s="187" t="s">
        <v>375</v>
      </c>
      <c r="E172" s="40" t="s">
        <v>370</v>
      </c>
      <c r="F172" s="33"/>
      <c r="G172" s="63" t="s">
        <v>345</v>
      </c>
      <c r="H172" s="63" t="s">
        <v>345</v>
      </c>
      <c r="I172" s="63"/>
      <c r="J172" s="63"/>
      <c r="K172" s="40"/>
      <c r="L172" s="40"/>
      <c r="M172" s="40"/>
      <c r="N172" s="40"/>
      <c r="O172" s="40" t="s">
        <v>359</v>
      </c>
      <c r="P172" s="237" t="s">
        <v>526</v>
      </c>
      <c r="Q172" s="135"/>
      <c r="R172" s="134"/>
      <c r="S172" s="135"/>
      <c r="T172" s="134"/>
      <c r="U172" s="135"/>
      <c r="V172" s="134"/>
      <c r="W172" s="135"/>
      <c r="X172" s="134"/>
      <c r="Y172" s="117" t="str">
        <f>IFERROR(VLOOKUP(CONCATENATE("Totaal ",$A172), Geg_Bkhd!$A$1:$O$294, 13, FALSE), "€ 0,00")</f>
        <v>€ 0,00</v>
      </c>
      <c r="Z172" s="117" t="str">
        <f>IFERROR(VLOOKUP(CONCATENATE("Totaal ",$A172), Geg_Bkhd!$A$1:$O$294, 14, FALSE), "€ 0,00")</f>
        <v>€ 0,00</v>
      </c>
      <c r="AA172" s="135"/>
      <c r="AB172" s="134"/>
      <c r="AC172" s="135"/>
      <c r="AD172" s="134"/>
      <c r="AE172" s="135"/>
      <c r="AF172" s="134"/>
    </row>
    <row r="173" spans="1:32" s="31" customFormat="1" ht="15" thickBot="1" x14ac:dyDescent="0.35">
      <c r="A173" s="81">
        <f t="shared" si="59"/>
        <v>0</v>
      </c>
      <c r="B173" s="186" t="s">
        <v>365</v>
      </c>
      <c r="C173" s="198" t="s">
        <v>21</v>
      </c>
      <c r="D173" s="197"/>
      <c r="E173" s="37" t="s">
        <v>371</v>
      </c>
      <c r="F173" s="37"/>
      <c r="G173" s="61"/>
      <c r="H173" s="61"/>
      <c r="I173" s="61"/>
      <c r="J173" s="61"/>
      <c r="K173" s="37"/>
      <c r="L173" s="37"/>
      <c r="M173" s="37"/>
      <c r="N173" s="37"/>
      <c r="O173" s="37"/>
      <c r="P173" s="201"/>
      <c r="Q173" s="139">
        <f t="shared" ref="Q173:AF173" si="72">SUM(Q174:Q176)</f>
        <v>0</v>
      </c>
      <c r="R173" s="139">
        <f t="shared" si="72"/>
        <v>0</v>
      </c>
      <c r="S173" s="139">
        <f t="shared" si="72"/>
        <v>0</v>
      </c>
      <c r="T173" s="139">
        <f t="shared" si="72"/>
        <v>0</v>
      </c>
      <c r="U173" s="139">
        <f t="shared" si="72"/>
        <v>0</v>
      </c>
      <c r="V173" s="139">
        <f t="shared" si="72"/>
        <v>0</v>
      </c>
      <c r="W173" s="139">
        <f t="shared" si="72"/>
        <v>0</v>
      </c>
      <c r="X173" s="139">
        <f t="shared" si="72"/>
        <v>0</v>
      </c>
      <c r="Y173" s="119">
        <f t="shared" si="72"/>
        <v>0</v>
      </c>
      <c r="Z173" s="119">
        <f t="shared" si="72"/>
        <v>0</v>
      </c>
      <c r="AA173" s="139">
        <f t="shared" si="72"/>
        <v>0</v>
      </c>
      <c r="AB173" s="139">
        <f t="shared" si="72"/>
        <v>0</v>
      </c>
      <c r="AC173" s="139">
        <f t="shared" si="72"/>
        <v>0</v>
      </c>
      <c r="AD173" s="139">
        <f t="shared" si="72"/>
        <v>0</v>
      </c>
      <c r="AE173" s="139">
        <f t="shared" si="72"/>
        <v>0</v>
      </c>
      <c r="AF173" s="139">
        <f t="shared" si="72"/>
        <v>0</v>
      </c>
    </row>
    <row r="174" spans="1:32" s="31" customFormat="1" ht="15" thickBot="1" x14ac:dyDescent="0.35">
      <c r="A174" s="81" t="str">
        <f t="shared" si="59"/>
        <v>110301</v>
      </c>
      <c r="B174" s="186" t="s">
        <v>365</v>
      </c>
      <c r="C174" s="182" t="s">
        <v>21</v>
      </c>
      <c r="D174" s="199" t="s">
        <v>376</v>
      </c>
      <c r="E174" s="33" t="s">
        <v>372</v>
      </c>
      <c r="F174" s="33"/>
      <c r="G174" s="63"/>
      <c r="H174" s="63" t="s">
        <v>345</v>
      </c>
      <c r="I174" s="63" t="s">
        <v>345</v>
      </c>
      <c r="J174" s="63" t="s">
        <v>345</v>
      </c>
      <c r="K174" s="40"/>
      <c r="L174" s="40"/>
      <c r="M174" s="40"/>
      <c r="N174" s="40"/>
      <c r="O174" s="40" t="s">
        <v>359</v>
      </c>
      <c r="P174" s="237" t="s">
        <v>527</v>
      </c>
      <c r="Q174" s="135"/>
      <c r="R174" s="134"/>
      <c r="S174" s="135"/>
      <c r="T174" s="134"/>
      <c r="U174" s="135"/>
      <c r="V174" s="134"/>
      <c r="W174" s="135"/>
      <c r="X174" s="134"/>
      <c r="Y174" s="117" t="str">
        <f>IFERROR(VLOOKUP(CONCATENATE("Totaal ",$A174), Geg_Bkhd!$A$1:$O$294, 13, FALSE), "€ 0,00")</f>
        <v>€ 0,00</v>
      </c>
      <c r="Z174" s="117" t="str">
        <f>IFERROR(VLOOKUP(CONCATENATE("Totaal ",$A174), Geg_Bkhd!$A$1:$O$294, 14, FALSE), "€ 0,00")</f>
        <v>€ 0,00</v>
      </c>
      <c r="AA174" s="135"/>
      <c r="AB174" s="134"/>
      <c r="AC174" s="135"/>
      <c r="AD174" s="134"/>
      <c r="AE174" s="135"/>
      <c r="AF174" s="134"/>
    </row>
    <row r="175" spans="1:32" s="31" customFormat="1" ht="29.4" thickBot="1" x14ac:dyDescent="0.35">
      <c r="A175" s="81" t="str">
        <f t="shared" si="59"/>
        <v>110302</v>
      </c>
      <c r="B175" s="186" t="s">
        <v>365</v>
      </c>
      <c r="C175" s="182" t="s">
        <v>21</v>
      </c>
      <c r="D175" s="199" t="s">
        <v>377</v>
      </c>
      <c r="E175" s="33" t="s">
        <v>373</v>
      </c>
      <c r="F175" s="33"/>
      <c r="G175" s="63"/>
      <c r="H175" s="63" t="s">
        <v>345</v>
      </c>
      <c r="I175" s="63" t="s">
        <v>345</v>
      </c>
      <c r="J175" s="63" t="s">
        <v>345</v>
      </c>
      <c r="K175" s="40"/>
      <c r="L175" s="40"/>
      <c r="M175" s="40"/>
      <c r="N175" s="40"/>
      <c r="O175" s="40" t="s">
        <v>359</v>
      </c>
      <c r="P175" s="237" t="s">
        <v>528</v>
      </c>
      <c r="Q175" s="135"/>
      <c r="R175" s="134"/>
      <c r="S175" s="135"/>
      <c r="T175" s="134"/>
      <c r="U175" s="135"/>
      <c r="V175" s="134"/>
      <c r="W175" s="135"/>
      <c r="X175" s="134"/>
      <c r="Y175" s="117" t="str">
        <f>IFERROR(VLOOKUP(CONCATENATE("Totaal ",$A175), Geg_Bkhd!$A$1:$O$294, 13, FALSE), "€ 0,00")</f>
        <v>€ 0,00</v>
      </c>
      <c r="Z175" s="117" t="str">
        <f>IFERROR(VLOOKUP(CONCATENATE("Totaal ",$A175), Geg_Bkhd!$A$1:$O$294, 14, FALSE), "€ 0,00")</f>
        <v>€ 0,00</v>
      </c>
      <c r="AA175" s="135"/>
      <c r="AB175" s="134"/>
      <c r="AC175" s="135"/>
      <c r="AD175" s="134"/>
      <c r="AE175" s="135"/>
      <c r="AF175" s="134"/>
    </row>
    <row r="176" spans="1:32" s="31" customFormat="1" ht="15" thickBot="1" x14ac:dyDescent="0.35">
      <c r="A176" s="81" t="str">
        <f t="shared" si="59"/>
        <v>110303</v>
      </c>
      <c r="B176" s="186" t="s">
        <v>365</v>
      </c>
      <c r="C176" s="182" t="s">
        <v>21</v>
      </c>
      <c r="D176" s="207" t="s">
        <v>901</v>
      </c>
      <c r="E176" s="33" t="s">
        <v>382</v>
      </c>
      <c r="F176" s="33"/>
      <c r="G176" s="63" t="s">
        <v>345</v>
      </c>
      <c r="H176" s="63" t="s">
        <v>345</v>
      </c>
      <c r="I176" s="63" t="s">
        <v>345</v>
      </c>
      <c r="J176" s="63" t="s">
        <v>345</v>
      </c>
      <c r="K176" s="40"/>
      <c r="L176" s="40"/>
      <c r="M176" s="40"/>
      <c r="N176" s="40"/>
      <c r="O176" s="40" t="s">
        <v>351</v>
      </c>
      <c r="P176" s="237" t="s">
        <v>529</v>
      </c>
      <c r="Q176" s="135"/>
      <c r="R176" s="134"/>
      <c r="S176" s="135"/>
      <c r="T176" s="134"/>
      <c r="U176" s="135"/>
      <c r="V176" s="134"/>
      <c r="W176" s="135"/>
      <c r="X176" s="134"/>
      <c r="Y176" s="117" t="str">
        <f>IFERROR(VLOOKUP(CONCATENATE("Totaal ",$A176), Geg_Bkhd!$A$1:$O$294, 13, FALSE), "€ 0,00")</f>
        <v>€ 0,00</v>
      </c>
      <c r="Z176" s="117" t="str">
        <f>IFERROR(VLOOKUP(CONCATENATE("Totaal ",$A176), Geg_Bkhd!$A$1:$O$294, 14, FALSE), "€ 0,00")</f>
        <v>€ 0,00</v>
      </c>
      <c r="AA176" s="135"/>
      <c r="AB176" s="134"/>
      <c r="AC176" s="135"/>
      <c r="AD176" s="134"/>
      <c r="AE176" s="135"/>
      <c r="AF176" s="134"/>
    </row>
    <row r="177" spans="1:32" s="31" customFormat="1" ht="15" thickBot="1" x14ac:dyDescent="0.35">
      <c r="A177" s="81">
        <f t="shared" si="59"/>
        <v>0</v>
      </c>
      <c r="B177" s="194" t="s">
        <v>365</v>
      </c>
      <c r="C177" s="198" t="s">
        <v>22</v>
      </c>
      <c r="D177" s="197"/>
      <c r="E177" s="37" t="s">
        <v>561</v>
      </c>
      <c r="F177" s="37"/>
      <c r="G177" s="61"/>
      <c r="H177" s="61"/>
      <c r="I177" s="61"/>
      <c r="J177" s="61"/>
      <c r="K177" s="37"/>
      <c r="L177" s="37"/>
      <c r="M177" s="37"/>
      <c r="N177" s="37"/>
      <c r="O177" s="37"/>
      <c r="P177" s="201"/>
      <c r="Q177" s="139">
        <f t="shared" ref="Q177:AF177" si="73">SUM(Q178:Q189)</f>
        <v>0</v>
      </c>
      <c r="R177" s="139">
        <f t="shared" si="73"/>
        <v>0</v>
      </c>
      <c r="S177" s="139">
        <f t="shared" si="73"/>
        <v>29700</v>
      </c>
      <c r="T177" s="139">
        <f t="shared" si="73"/>
        <v>0</v>
      </c>
      <c r="U177" s="139">
        <f t="shared" si="73"/>
        <v>29700</v>
      </c>
      <c r="V177" s="139">
        <f t="shared" si="73"/>
        <v>0</v>
      </c>
      <c r="W177" s="139">
        <f t="shared" si="73"/>
        <v>29700</v>
      </c>
      <c r="X177" s="139">
        <f t="shared" si="73"/>
        <v>0</v>
      </c>
      <c r="Y177" s="119">
        <f t="shared" si="73"/>
        <v>0</v>
      </c>
      <c r="Z177" s="119">
        <f t="shared" si="73"/>
        <v>0</v>
      </c>
      <c r="AA177" s="139">
        <f t="shared" si="73"/>
        <v>0</v>
      </c>
      <c r="AB177" s="139">
        <f t="shared" si="73"/>
        <v>0</v>
      </c>
      <c r="AC177" s="139">
        <f t="shared" si="73"/>
        <v>0</v>
      </c>
      <c r="AD177" s="139">
        <f t="shared" si="73"/>
        <v>0</v>
      </c>
      <c r="AE177" s="139">
        <f t="shared" si="73"/>
        <v>0</v>
      </c>
      <c r="AF177" s="139">
        <f t="shared" si="73"/>
        <v>0</v>
      </c>
    </row>
    <row r="178" spans="1:32" s="31" customFormat="1" ht="15" thickBot="1" x14ac:dyDescent="0.35">
      <c r="A178" s="81" t="str">
        <f t="shared" si="59"/>
        <v>110401</v>
      </c>
      <c r="B178" s="194" t="s">
        <v>365</v>
      </c>
      <c r="C178" s="215" t="s">
        <v>22</v>
      </c>
      <c r="D178" s="207" t="s">
        <v>853</v>
      </c>
      <c r="E178" s="56" t="s">
        <v>562</v>
      </c>
      <c r="F178" s="33"/>
      <c r="G178" s="63"/>
      <c r="H178" s="63" t="s">
        <v>345</v>
      </c>
      <c r="I178" s="63" t="s">
        <v>345</v>
      </c>
      <c r="J178" s="63" t="s">
        <v>345</v>
      </c>
      <c r="K178" s="40"/>
      <c r="L178" s="40"/>
      <c r="M178" s="40"/>
      <c r="N178" s="40"/>
      <c r="O178" s="40"/>
      <c r="P178" s="237" t="s">
        <v>900</v>
      </c>
      <c r="Q178" s="135"/>
      <c r="R178" s="134"/>
      <c r="S178" s="135"/>
      <c r="T178" s="134"/>
      <c r="U178" s="135"/>
      <c r="V178" s="134"/>
      <c r="W178" s="135"/>
      <c r="X178" s="134"/>
      <c r="Y178" s="117" t="str">
        <f>IFERROR(VLOOKUP(CONCATENATE("Totaal ",$A178), Geg_Bkhd!$A$1:$O$294, 13, FALSE), "€ 0,00")</f>
        <v>€ 0,00</v>
      </c>
      <c r="Z178" s="117" t="str">
        <f>IFERROR(VLOOKUP(CONCATENATE("Totaal ",$A178), Geg_Bkhd!$A$1:$O$294, 14, FALSE), "€ 0,00")</f>
        <v>€ 0,00</v>
      </c>
      <c r="AA178" s="135"/>
      <c r="AB178" s="134"/>
      <c r="AC178" s="135"/>
      <c r="AD178" s="134"/>
      <c r="AE178" s="135"/>
      <c r="AF178" s="134"/>
    </row>
    <row r="179" spans="1:32" s="31" customFormat="1" ht="15" thickBot="1" x14ac:dyDescent="0.35">
      <c r="A179" s="81" t="str">
        <f t="shared" si="59"/>
        <v>110402</v>
      </c>
      <c r="B179" s="194" t="s">
        <v>365</v>
      </c>
      <c r="C179" s="215" t="s">
        <v>22</v>
      </c>
      <c r="D179" s="207" t="s">
        <v>854</v>
      </c>
      <c r="E179" s="56" t="s">
        <v>563</v>
      </c>
      <c r="F179" s="33"/>
      <c r="G179" s="63"/>
      <c r="H179" s="63" t="s">
        <v>345</v>
      </c>
      <c r="I179" s="63" t="s">
        <v>345</v>
      </c>
      <c r="J179" s="63" t="s">
        <v>345</v>
      </c>
      <c r="K179" s="40"/>
      <c r="L179" s="40"/>
      <c r="M179" s="40"/>
      <c r="N179" s="40"/>
      <c r="O179" s="40"/>
      <c r="P179" s="237" t="s">
        <v>902</v>
      </c>
      <c r="Q179" s="135"/>
      <c r="R179" s="134"/>
      <c r="S179" s="135"/>
      <c r="T179" s="134"/>
      <c r="U179" s="135"/>
      <c r="V179" s="134"/>
      <c r="W179" s="135"/>
      <c r="X179" s="134"/>
      <c r="Y179" s="117" t="str">
        <f>IFERROR(VLOOKUP(CONCATENATE("Totaal ",$A179), Geg_Bkhd!$A$1:$O$294, 13, FALSE), "€ 0,00")</f>
        <v>€ 0,00</v>
      </c>
      <c r="Z179" s="117" t="str">
        <f>IFERROR(VLOOKUP(CONCATENATE("Totaal ",$A179), Geg_Bkhd!$A$1:$O$294, 14, FALSE), "€ 0,00")</f>
        <v>€ 0,00</v>
      </c>
      <c r="AA179" s="135"/>
      <c r="AB179" s="134"/>
      <c r="AC179" s="135"/>
      <c r="AD179" s="134"/>
      <c r="AE179" s="135"/>
      <c r="AF179" s="134"/>
    </row>
    <row r="180" spans="1:32" s="31" customFormat="1" ht="15" thickBot="1" x14ac:dyDescent="0.35">
      <c r="A180" s="81" t="str">
        <f t="shared" si="59"/>
        <v>110403</v>
      </c>
      <c r="B180" s="194" t="s">
        <v>365</v>
      </c>
      <c r="C180" s="215" t="s">
        <v>22</v>
      </c>
      <c r="D180" s="207" t="s">
        <v>855</v>
      </c>
      <c r="E180" s="56" t="s">
        <v>580</v>
      </c>
      <c r="F180" s="33"/>
      <c r="G180" s="63"/>
      <c r="H180" s="63" t="s">
        <v>345</v>
      </c>
      <c r="I180" s="63" t="s">
        <v>345</v>
      </c>
      <c r="J180" s="63" t="s">
        <v>345</v>
      </c>
      <c r="K180" s="40"/>
      <c r="L180" s="40"/>
      <c r="M180" s="40"/>
      <c r="N180" s="40"/>
      <c r="O180" s="40"/>
      <c r="P180" s="237" t="s">
        <v>903</v>
      </c>
      <c r="Q180" s="135"/>
      <c r="R180" s="134"/>
      <c r="S180" s="135">
        <v>750</v>
      </c>
      <c r="T180" s="134"/>
      <c r="U180" s="135">
        <v>750</v>
      </c>
      <c r="V180" s="134"/>
      <c r="W180" s="135">
        <v>750</v>
      </c>
      <c r="X180" s="134"/>
      <c r="Y180" s="117" t="str">
        <f>IFERROR(VLOOKUP(CONCATENATE("Totaal ",$A180), Geg_Bkhd!$A$1:$O$294, 13, FALSE), "€ 0,00")</f>
        <v>€ 0,00</v>
      </c>
      <c r="Z180" s="117" t="str">
        <f>IFERROR(VLOOKUP(CONCATENATE("Totaal ",$A180), Geg_Bkhd!$A$1:$O$294, 14, FALSE), "€ 0,00")</f>
        <v>€ 0,00</v>
      </c>
      <c r="AA180" s="135"/>
      <c r="AB180" s="134"/>
      <c r="AC180" s="135"/>
      <c r="AD180" s="134"/>
      <c r="AE180" s="135"/>
      <c r="AF180" s="134"/>
    </row>
    <row r="181" spans="1:32" s="31" customFormat="1" ht="15" thickBot="1" x14ac:dyDescent="0.35">
      <c r="A181" s="81" t="str">
        <f t="shared" si="59"/>
        <v>110404</v>
      </c>
      <c r="B181" s="194" t="s">
        <v>365</v>
      </c>
      <c r="C181" s="215" t="s">
        <v>22</v>
      </c>
      <c r="D181" s="207" t="s">
        <v>856</v>
      </c>
      <c r="E181" s="56" t="s">
        <v>582</v>
      </c>
      <c r="F181" s="33"/>
      <c r="G181" s="63"/>
      <c r="H181" s="63" t="s">
        <v>345</v>
      </c>
      <c r="I181" s="63" t="s">
        <v>345</v>
      </c>
      <c r="J181" s="63" t="s">
        <v>345</v>
      </c>
      <c r="K181" s="40"/>
      <c r="L181" s="40"/>
      <c r="M181" s="40"/>
      <c r="N181" s="40"/>
      <c r="O181" s="40"/>
      <c r="P181" s="237" t="s">
        <v>907</v>
      </c>
      <c r="Q181" s="135"/>
      <c r="R181" s="134"/>
      <c r="S181" s="135"/>
      <c r="T181" s="134"/>
      <c r="U181" s="135"/>
      <c r="V181" s="134"/>
      <c r="W181" s="135"/>
      <c r="X181" s="134"/>
      <c r="Y181" s="117" t="str">
        <f>IFERROR(VLOOKUP(CONCATENATE("Totaal ",$A181), Geg_Bkhd!$A$1:$O$294, 13, FALSE), "€ 0,00")</f>
        <v>€ 0,00</v>
      </c>
      <c r="Z181" s="117" t="str">
        <f>IFERROR(VLOOKUP(CONCATENATE("Totaal ",$A181), Geg_Bkhd!$A$1:$O$294, 14, FALSE), "€ 0,00")</f>
        <v>€ 0,00</v>
      </c>
      <c r="AA181" s="135"/>
      <c r="AB181" s="134"/>
      <c r="AC181" s="135"/>
      <c r="AD181" s="134"/>
      <c r="AE181" s="135"/>
      <c r="AF181" s="134"/>
    </row>
    <row r="182" spans="1:32" s="31" customFormat="1" ht="15" thickBot="1" x14ac:dyDescent="0.35">
      <c r="A182" s="81" t="str">
        <f t="shared" si="59"/>
        <v>110405</v>
      </c>
      <c r="B182" s="194" t="s">
        <v>365</v>
      </c>
      <c r="C182" s="215" t="s">
        <v>22</v>
      </c>
      <c r="D182" s="207" t="s">
        <v>857</v>
      </c>
      <c r="E182" s="56" t="s">
        <v>583</v>
      </c>
      <c r="F182" s="33"/>
      <c r="G182" s="63"/>
      <c r="H182" s="63" t="s">
        <v>345</v>
      </c>
      <c r="I182" s="63" t="s">
        <v>345</v>
      </c>
      <c r="J182" s="63" t="s">
        <v>345</v>
      </c>
      <c r="K182" s="40"/>
      <c r="L182" s="40"/>
      <c r="M182" s="40"/>
      <c r="N182" s="40"/>
      <c r="O182" s="40"/>
      <c r="P182" s="237" t="s">
        <v>904</v>
      </c>
      <c r="Q182" s="135"/>
      <c r="R182" s="134"/>
      <c r="S182" s="135">
        <v>750</v>
      </c>
      <c r="T182" s="134"/>
      <c r="U182" s="135">
        <v>750</v>
      </c>
      <c r="V182" s="134"/>
      <c r="W182" s="135">
        <v>750</v>
      </c>
      <c r="X182" s="134"/>
      <c r="Y182" s="117" t="str">
        <f>IFERROR(VLOOKUP(CONCATENATE("Totaal ",$A182), Geg_Bkhd!$A$1:$O$294, 13, FALSE), "€ 0,00")</f>
        <v>€ 0,00</v>
      </c>
      <c r="Z182" s="117" t="str">
        <f>IFERROR(VLOOKUP(CONCATENATE("Totaal ",$A182), Geg_Bkhd!$A$1:$O$294, 14, FALSE), "€ 0,00")</f>
        <v>€ 0,00</v>
      </c>
      <c r="AA182" s="135"/>
      <c r="AB182" s="134"/>
      <c r="AC182" s="135"/>
      <c r="AD182" s="134"/>
      <c r="AE182" s="135"/>
      <c r="AF182" s="134"/>
    </row>
    <row r="183" spans="1:32" s="31" customFormat="1" ht="15" thickBot="1" x14ac:dyDescent="0.35">
      <c r="A183" s="81" t="str">
        <f t="shared" si="59"/>
        <v>110406</v>
      </c>
      <c r="B183" s="194" t="s">
        <v>365</v>
      </c>
      <c r="C183" s="215" t="s">
        <v>22</v>
      </c>
      <c r="D183" s="207" t="s">
        <v>858</v>
      </c>
      <c r="E183" s="56" t="s">
        <v>564</v>
      </c>
      <c r="F183" s="33"/>
      <c r="G183" s="63"/>
      <c r="H183" s="63" t="s">
        <v>345</v>
      </c>
      <c r="I183" s="63" t="s">
        <v>345</v>
      </c>
      <c r="J183" s="63" t="s">
        <v>345</v>
      </c>
      <c r="K183" s="40"/>
      <c r="L183" s="40"/>
      <c r="M183" s="40"/>
      <c r="N183" s="40"/>
      <c r="O183" s="40"/>
      <c r="P183" s="237" t="s">
        <v>905</v>
      </c>
      <c r="Q183" s="135"/>
      <c r="R183" s="134"/>
      <c r="S183" s="135">
        <v>1000</v>
      </c>
      <c r="T183" s="134"/>
      <c r="U183" s="135">
        <v>1000</v>
      </c>
      <c r="V183" s="134"/>
      <c r="W183" s="135">
        <v>1000</v>
      </c>
      <c r="X183" s="134"/>
      <c r="Y183" s="117" t="str">
        <f>IFERROR(VLOOKUP(CONCATENATE("Totaal ",$A183), Geg_Bkhd!$A$1:$O$294, 13, FALSE), "€ 0,00")</f>
        <v>€ 0,00</v>
      </c>
      <c r="Z183" s="117" t="str">
        <f>IFERROR(VLOOKUP(CONCATENATE("Totaal ",$A183), Geg_Bkhd!$A$1:$O$294, 14, FALSE), "€ 0,00")</f>
        <v>€ 0,00</v>
      </c>
      <c r="AA183" s="135"/>
      <c r="AB183" s="134"/>
      <c r="AC183" s="135"/>
      <c r="AD183" s="134"/>
      <c r="AE183" s="135"/>
      <c r="AF183" s="134"/>
    </row>
    <row r="184" spans="1:32" s="31" customFormat="1" ht="15" thickBot="1" x14ac:dyDescent="0.35">
      <c r="A184" s="81" t="str">
        <f t="shared" si="59"/>
        <v>110407</v>
      </c>
      <c r="B184" s="194" t="s">
        <v>365</v>
      </c>
      <c r="C184" s="215" t="s">
        <v>22</v>
      </c>
      <c r="D184" s="207" t="s">
        <v>859</v>
      </c>
      <c r="E184" s="56" t="s">
        <v>565</v>
      </c>
      <c r="F184" s="33"/>
      <c r="G184" s="63"/>
      <c r="H184" s="63" t="s">
        <v>345</v>
      </c>
      <c r="I184" s="63" t="s">
        <v>345</v>
      </c>
      <c r="J184" s="63" t="s">
        <v>345</v>
      </c>
      <c r="K184" s="40"/>
      <c r="L184" s="40"/>
      <c r="M184" s="40"/>
      <c r="N184" s="40"/>
      <c r="O184" s="40"/>
      <c r="P184" s="237" t="s">
        <v>906</v>
      </c>
      <c r="Q184" s="135"/>
      <c r="R184" s="134"/>
      <c r="S184" s="135"/>
      <c r="T184" s="134"/>
      <c r="U184" s="135"/>
      <c r="V184" s="134"/>
      <c r="W184" s="135"/>
      <c r="X184" s="134"/>
      <c r="Y184" s="117" t="str">
        <f>IFERROR(VLOOKUP(CONCATENATE("Totaal ",$A184), Geg_Bkhd!$A$1:$O$294, 13, FALSE), "€ 0,00")</f>
        <v>€ 0,00</v>
      </c>
      <c r="Z184" s="117" t="str">
        <f>IFERROR(VLOOKUP(CONCATENATE("Totaal ",$A184), Geg_Bkhd!$A$1:$O$294, 14, FALSE), "€ 0,00")</f>
        <v>€ 0,00</v>
      </c>
      <c r="AA184" s="135"/>
      <c r="AB184" s="134"/>
      <c r="AC184" s="135"/>
      <c r="AD184" s="134"/>
      <c r="AE184" s="135"/>
      <c r="AF184" s="134"/>
    </row>
    <row r="185" spans="1:32" s="31" customFormat="1" ht="15" thickBot="1" x14ac:dyDescent="0.35">
      <c r="A185" s="81" t="str">
        <f t="shared" si="59"/>
        <v>110408</v>
      </c>
      <c r="B185" s="194" t="s">
        <v>365</v>
      </c>
      <c r="C185" s="215" t="s">
        <v>22</v>
      </c>
      <c r="D185" s="207" t="s">
        <v>860</v>
      </c>
      <c r="E185" s="56" t="s">
        <v>581</v>
      </c>
      <c r="F185" s="33"/>
      <c r="G185" s="63"/>
      <c r="H185" s="63" t="s">
        <v>345</v>
      </c>
      <c r="I185" s="63" t="s">
        <v>345</v>
      </c>
      <c r="J185" s="63" t="s">
        <v>345</v>
      </c>
      <c r="K185" s="40"/>
      <c r="L185" s="40"/>
      <c r="M185" s="40"/>
      <c r="N185" s="40"/>
      <c r="O185" s="40"/>
      <c r="P185" s="237" t="s">
        <v>908</v>
      </c>
      <c r="Q185" s="135"/>
      <c r="R185" s="134"/>
      <c r="S185" s="135">
        <v>350</v>
      </c>
      <c r="T185" s="134"/>
      <c r="U185" s="135">
        <v>350</v>
      </c>
      <c r="V185" s="134"/>
      <c r="W185" s="135">
        <v>350</v>
      </c>
      <c r="X185" s="134"/>
      <c r="Y185" s="117" t="str">
        <f>IFERROR(VLOOKUP(CONCATENATE("Totaal ",$A185), Geg_Bkhd!$A$1:$O$294, 13, FALSE), "€ 0,00")</f>
        <v>€ 0,00</v>
      </c>
      <c r="Z185" s="117" t="str">
        <f>IFERROR(VLOOKUP(CONCATENATE("Totaal ",$A185), Geg_Bkhd!$A$1:$O$294, 14, FALSE), "€ 0,00")</f>
        <v>€ 0,00</v>
      </c>
      <c r="AA185" s="135"/>
      <c r="AB185" s="134"/>
      <c r="AC185" s="135"/>
      <c r="AD185" s="134"/>
      <c r="AE185" s="135"/>
      <c r="AF185" s="134"/>
    </row>
    <row r="186" spans="1:32" s="31" customFormat="1" ht="15" thickBot="1" x14ac:dyDescent="0.35">
      <c r="A186" s="81" t="str">
        <f t="shared" si="59"/>
        <v>110409</v>
      </c>
      <c r="B186" s="194" t="s">
        <v>365</v>
      </c>
      <c r="C186" s="215" t="s">
        <v>22</v>
      </c>
      <c r="D186" s="207" t="s">
        <v>861</v>
      </c>
      <c r="E186" s="56" t="s">
        <v>566</v>
      </c>
      <c r="F186" s="33"/>
      <c r="G186" s="63"/>
      <c r="H186" s="63" t="s">
        <v>345</v>
      </c>
      <c r="I186" s="63" t="s">
        <v>345</v>
      </c>
      <c r="J186" s="63" t="s">
        <v>345</v>
      </c>
      <c r="K186" s="40"/>
      <c r="L186" s="40"/>
      <c r="M186" s="40"/>
      <c r="N186" s="40"/>
      <c r="O186" s="40"/>
      <c r="P186" s="237" t="s">
        <v>909</v>
      </c>
      <c r="Q186" s="135"/>
      <c r="R186" s="134"/>
      <c r="S186" s="135"/>
      <c r="T186" s="134"/>
      <c r="U186" s="135"/>
      <c r="V186" s="134"/>
      <c r="W186" s="135"/>
      <c r="X186" s="134"/>
      <c r="Y186" s="117" t="str">
        <f>IFERROR(VLOOKUP(CONCATENATE("Totaal ",$A186), Geg_Bkhd!$A$1:$O$294, 13, FALSE), "€ 0,00")</f>
        <v>€ 0,00</v>
      </c>
      <c r="Z186" s="117" t="str">
        <f>IFERROR(VLOOKUP(CONCATENATE("Totaal ",$A186), Geg_Bkhd!$A$1:$O$294, 14, FALSE), "€ 0,00")</f>
        <v>€ 0,00</v>
      </c>
      <c r="AA186" s="135"/>
      <c r="AB186" s="134"/>
      <c r="AC186" s="135"/>
      <c r="AD186" s="134"/>
      <c r="AE186" s="135"/>
      <c r="AF186" s="134"/>
    </row>
    <row r="187" spans="1:32" s="31" customFormat="1" ht="15" thickBot="1" x14ac:dyDescent="0.35">
      <c r="A187" s="81" t="str">
        <f t="shared" si="59"/>
        <v>110410</v>
      </c>
      <c r="B187" s="194" t="s">
        <v>365</v>
      </c>
      <c r="C187" s="215" t="s">
        <v>22</v>
      </c>
      <c r="D187" s="207" t="s">
        <v>862</v>
      </c>
      <c r="E187" s="56" t="s">
        <v>584</v>
      </c>
      <c r="F187" s="33"/>
      <c r="G187" s="63"/>
      <c r="H187" s="63" t="s">
        <v>345</v>
      </c>
      <c r="I187" s="63" t="s">
        <v>345</v>
      </c>
      <c r="J187" s="63" t="s">
        <v>345</v>
      </c>
      <c r="K187" s="40"/>
      <c r="L187" s="40"/>
      <c r="M187" s="40"/>
      <c r="N187" s="40"/>
      <c r="O187" s="40"/>
      <c r="P187" s="237" t="s">
        <v>910</v>
      </c>
      <c r="Q187" s="135"/>
      <c r="R187" s="134"/>
      <c r="S187" s="135"/>
      <c r="T187" s="134"/>
      <c r="U187" s="135"/>
      <c r="V187" s="134"/>
      <c r="W187" s="135"/>
      <c r="X187" s="134"/>
      <c r="Y187" s="117" t="str">
        <f>IFERROR(VLOOKUP(CONCATENATE("Totaal ",$A187), Geg_Bkhd!$A$1:$O$294, 13, FALSE), "€ 0,00")</f>
        <v>€ 0,00</v>
      </c>
      <c r="Z187" s="117" t="str">
        <f>IFERROR(VLOOKUP(CONCATENATE("Totaal ",$A187), Geg_Bkhd!$A$1:$O$294, 14, FALSE), "€ 0,00")</f>
        <v>€ 0,00</v>
      </c>
      <c r="AA187" s="135"/>
      <c r="AB187" s="134"/>
      <c r="AC187" s="135"/>
      <c r="AD187" s="134"/>
      <c r="AE187" s="135"/>
      <c r="AF187" s="134"/>
    </row>
    <row r="188" spans="1:32" s="31" customFormat="1" ht="15" thickBot="1" x14ac:dyDescent="0.35">
      <c r="A188" s="81" t="str">
        <f t="shared" si="59"/>
        <v>110411</v>
      </c>
      <c r="B188" s="194" t="s">
        <v>365</v>
      </c>
      <c r="C188" s="215" t="s">
        <v>22</v>
      </c>
      <c r="D188" s="207" t="s">
        <v>863</v>
      </c>
      <c r="E188" s="56" t="s">
        <v>585</v>
      </c>
      <c r="F188" s="33"/>
      <c r="G188" s="63"/>
      <c r="H188" s="63" t="s">
        <v>345</v>
      </c>
      <c r="I188" s="63" t="s">
        <v>345</v>
      </c>
      <c r="J188" s="63" t="s">
        <v>345</v>
      </c>
      <c r="K188" s="40"/>
      <c r="L188" s="40"/>
      <c r="M188" s="40"/>
      <c r="N188" s="40"/>
      <c r="O188" s="40"/>
      <c r="P188" s="237" t="s">
        <v>911</v>
      </c>
      <c r="Q188" s="135"/>
      <c r="R188" s="134"/>
      <c r="S188" s="135">
        <v>1000</v>
      </c>
      <c r="T188" s="134"/>
      <c r="U188" s="135">
        <v>1000</v>
      </c>
      <c r="V188" s="134"/>
      <c r="W188" s="135">
        <v>1000</v>
      </c>
      <c r="X188" s="134"/>
      <c r="Y188" s="117" t="str">
        <f>IFERROR(VLOOKUP(CONCATENATE("Totaal ",$A188), Geg_Bkhd!$A$1:$O$294, 13, FALSE), "€ 0,00")</f>
        <v>€ 0,00</v>
      </c>
      <c r="Z188" s="117" t="str">
        <f>IFERROR(VLOOKUP(CONCATENATE("Totaal ",$A188), Geg_Bkhd!$A$1:$O$294, 14, FALSE), "€ 0,00")</f>
        <v>€ 0,00</v>
      </c>
      <c r="AA188" s="135"/>
      <c r="AB188" s="134"/>
      <c r="AC188" s="135"/>
      <c r="AD188" s="134"/>
      <c r="AE188" s="135"/>
      <c r="AF188" s="134"/>
    </row>
    <row r="189" spans="1:32" s="31" customFormat="1" ht="15" thickBot="1" x14ac:dyDescent="0.35">
      <c r="A189" s="81" t="str">
        <f t="shared" si="59"/>
        <v>110412</v>
      </c>
      <c r="B189" s="194" t="s">
        <v>365</v>
      </c>
      <c r="C189" s="215" t="s">
        <v>22</v>
      </c>
      <c r="D189" s="207" t="s">
        <v>864</v>
      </c>
      <c r="E189" s="56" t="s">
        <v>577</v>
      </c>
      <c r="F189" s="33"/>
      <c r="G189" s="63"/>
      <c r="H189" s="63" t="s">
        <v>345</v>
      </c>
      <c r="I189" s="63" t="s">
        <v>345</v>
      </c>
      <c r="J189" s="63" t="s">
        <v>345</v>
      </c>
      <c r="K189" s="40"/>
      <c r="L189" s="40"/>
      <c r="M189" s="40"/>
      <c r="N189" s="40"/>
      <c r="O189" s="40"/>
      <c r="P189" s="237" t="s">
        <v>912</v>
      </c>
      <c r="Q189" s="135"/>
      <c r="R189" s="134"/>
      <c r="S189" s="135">
        <v>25850</v>
      </c>
      <c r="T189" s="134"/>
      <c r="U189" s="135">
        <v>25850</v>
      </c>
      <c r="V189" s="134"/>
      <c r="W189" s="135">
        <v>25850</v>
      </c>
      <c r="X189" s="134"/>
      <c r="Y189" s="117" t="str">
        <f>IFERROR(VLOOKUP(CONCATENATE("Totaal ",$A189), Geg_Bkhd!$A$1:$O$294, 13, FALSE), "€ 0,00")</f>
        <v>€ 0,00</v>
      </c>
      <c r="Z189" s="117" t="str">
        <f>IFERROR(VLOOKUP(CONCATENATE("Totaal ",$A189), Geg_Bkhd!$A$1:$O$294, 14, FALSE), "€ 0,00")</f>
        <v>€ 0,00</v>
      </c>
      <c r="AA189" s="135"/>
      <c r="AB189" s="134"/>
      <c r="AC189" s="135"/>
      <c r="AD189" s="134"/>
      <c r="AE189" s="135"/>
      <c r="AF189" s="134"/>
    </row>
    <row r="190" spans="1:32" s="31" customFormat="1" ht="15" thickBot="1" x14ac:dyDescent="0.35">
      <c r="A190" s="81">
        <f t="shared" si="59"/>
        <v>0</v>
      </c>
      <c r="B190" s="194" t="s">
        <v>365</v>
      </c>
      <c r="C190" s="198" t="s">
        <v>115</v>
      </c>
      <c r="D190" s="197"/>
      <c r="E190" s="37" t="s">
        <v>1008</v>
      </c>
      <c r="F190" s="37"/>
      <c r="G190" s="61"/>
      <c r="H190" s="61"/>
      <c r="I190" s="61"/>
      <c r="J190" s="61"/>
      <c r="K190" s="37"/>
      <c r="L190" s="37"/>
      <c r="M190" s="37"/>
      <c r="N190" s="37"/>
      <c r="O190" s="37"/>
      <c r="P190" s="201"/>
      <c r="Q190" s="139">
        <f>SUM(Q191:Q197)</f>
        <v>0</v>
      </c>
      <c r="R190" s="139">
        <f t="shared" ref="R190:AF190" si="74">SUM(R191:R197)</f>
        <v>0</v>
      </c>
      <c r="S190" s="139">
        <f t="shared" si="74"/>
        <v>20100</v>
      </c>
      <c r="T190" s="139">
        <f t="shared" si="74"/>
        <v>0</v>
      </c>
      <c r="U190" s="139">
        <f t="shared" si="74"/>
        <v>20100</v>
      </c>
      <c r="V190" s="139">
        <f t="shared" si="74"/>
        <v>0</v>
      </c>
      <c r="W190" s="139">
        <f t="shared" si="74"/>
        <v>20100</v>
      </c>
      <c r="X190" s="139">
        <f t="shared" si="74"/>
        <v>0</v>
      </c>
      <c r="Y190" s="119">
        <f t="shared" si="74"/>
        <v>0</v>
      </c>
      <c r="Z190" s="119">
        <f t="shared" si="74"/>
        <v>0</v>
      </c>
      <c r="AA190" s="139">
        <f t="shared" si="74"/>
        <v>0</v>
      </c>
      <c r="AB190" s="139">
        <f t="shared" si="74"/>
        <v>0</v>
      </c>
      <c r="AC190" s="139">
        <f t="shared" si="74"/>
        <v>0</v>
      </c>
      <c r="AD190" s="139">
        <f t="shared" si="74"/>
        <v>0</v>
      </c>
      <c r="AE190" s="139">
        <f t="shared" si="74"/>
        <v>0</v>
      </c>
      <c r="AF190" s="139">
        <f t="shared" si="74"/>
        <v>0</v>
      </c>
    </row>
    <row r="191" spans="1:32" s="31" customFormat="1" ht="15" thickBot="1" x14ac:dyDescent="0.35">
      <c r="A191" s="81" t="str">
        <f t="shared" si="59"/>
        <v>110501</v>
      </c>
      <c r="B191" s="194" t="s">
        <v>365</v>
      </c>
      <c r="C191" s="215" t="s">
        <v>115</v>
      </c>
      <c r="D191" s="207" t="s">
        <v>865</v>
      </c>
      <c r="E191" s="56" t="s">
        <v>567</v>
      </c>
      <c r="F191" s="33"/>
      <c r="G191" s="63"/>
      <c r="H191" s="63" t="s">
        <v>345</v>
      </c>
      <c r="I191" s="63" t="s">
        <v>345</v>
      </c>
      <c r="J191" s="63" t="s">
        <v>345</v>
      </c>
      <c r="K191" s="40"/>
      <c r="L191" s="40"/>
      <c r="M191" s="40"/>
      <c r="N191" s="40"/>
      <c r="O191" s="40"/>
      <c r="P191" s="237" t="s">
        <v>913</v>
      </c>
      <c r="Q191" s="135"/>
      <c r="R191" s="134"/>
      <c r="S191" s="135"/>
      <c r="T191" s="134"/>
      <c r="U191" s="135"/>
      <c r="V191" s="134"/>
      <c r="W191" s="135"/>
      <c r="X191" s="134"/>
      <c r="Y191" s="117" t="str">
        <f>IFERROR(VLOOKUP(CONCATENATE("Totaal ",$A191), Geg_Bkhd!$A$1:$O$294, 13, FALSE), "€ 0,00")</f>
        <v>€ 0,00</v>
      </c>
      <c r="Z191" s="117" t="str">
        <f>IFERROR(VLOOKUP(CONCATENATE("Totaal ",$A191), Geg_Bkhd!$A$1:$O$294, 14, FALSE), "€ 0,00")</f>
        <v>€ 0,00</v>
      </c>
      <c r="AA191" s="135"/>
      <c r="AB191" s="134"/>
      <c r="AC191" s="135"/>
      <c r="AD191" s="134"/>
      <c r="AE191" s="135"/>
      <c r="AF191" s="134"/>
    </row>
    <row r="192" spans="1:32" s="31" customFormat="1" ht="15" thickBot="1" x14ac:dyDescent="0.35">
      <c r="A192" s="81" t="str">
        <f t="shared" si="59"/>
        <v>110502</v>
      </c>
      <c r="B192" s="194" t="s">
        <v>365</v>
      </c>
      <c r="C192" s="215" t="s">
        <v>115</v>
      </c>
      <c r="D192" s="207" t="s">
        <v>868</v>
      </c>
      <c r="E192" s="56" t="s">
        <v>568</v>
      </c>
      <c r="F192" s="33"/>
      <c r="G192" s="63"/>
      <c r="H192" s="63" t="s">
        <v>345</v>
      </c>
      <c r="I192" s="63" t="s">
        <v>345</v>
      </c>
      <c r="J192" s="63" t="s">
        <v>345</v>
      </c>
      <c r="K192" s="40"/>
      <c r="L192" s="40"/>
      <c r="M192" s="40"/>
      <c r="N192" s="40"/>
      <c r="O192" s="40"/>
      <c r="P192" s="237" t="s">
        <v>914</v>
      </c>
      <c r="Q192" s="135"/>
      <c r="R192" s="134"/>
      <c r="S192" s="135"/>
      <c r="T192" s="134"/>
      <c r="U192" s="135"/>
      <c r="V192" s="134"/>
      <c r="W192" s="135"/>
      <c r="X192" s="134"/>
      <c r="Y192" s="117" t="str">
        <f>IFERROR(VLOOKUP(CONCATENATE("Totaal ",$A192), Geg_Bkhd!$A$1:$O$294, 13, FALSE), "€ 0,00")</f>
        <v>€ 0,00</v>
      </c>
      <c r="Z192" s="117" t="str">
        <f>IFERROR(VLOOKUP(CONCATENATE("Totaal ",$A192), Geg_Bkhd!$A$1:$O$294, 14, FALSE), "€ 0,00")</f>
        <v>€ 0,00</v>
      </c>
      <c r="AA192" s="135"/>
      <c r="AB192" s="134"/>
      <c r="AC192" s="135"/>
      <c r="AD192" s="134"/>
      <c r="AE192" s="135"/>
      <c r="AF192" s="134"/>
    </row>
    <row r="193" spans="1:32" s="31" customFormat="1" ht="15" thickBot="1" x14ac:dyDescent="0.35">
      <c r="A193" s="81" t="str">
        <f t="shared" si="59"/>
        <v>110503</v>
      </c>
      <c r="B193" s="194" t="s">
        <v>365</v>
      </c>
      <c r="C193" s="215" t="s">
        <v>115</v>
      </c>
      <c r="D193" s="207" t="s">
        <v>869</v>
      </c>
      <c r="E193" s="56" t="s">
        <v>569</v>
      </c>
      <c r="F193" s="33"/>
      <c r="G193" s="63"/>
      <c r="H193" s="63" t="s">
        <v>345</v>
      </c>
      <c r="I193" s="63" t="s">
        <v>345</v>
      </c>
      <c r="J193" s="63" t="s">
        <v>345</v>
      </c>
      <c r="K193" s="40"/>
      <c r="L193" s="40"/>
      <c r="M193" s="40"/>
      <c r="N193" s="40"/>
      <c r="O193" s="40"/>
      <c r="P193" s="237" t="s">
        <v>915</v>
      </c>
      <c r="Q193" s="135"/>
      <c r="R193" s="134"/>
      <c r="S193" s="135"/>
      <c r="T193" s="134"/>
      <c r="U193" s="135"/>
      <c r="V193" s="134"/>
      <c r="W193" s="135"/>
      <c r="X193" s="134"/>
      <c r="Y193" s="117" t="str">
        <f>IFERROR(VLOOKUP(CONCATENATE("Totaal ",$A193), Geg_Bkhd!$A$1:$O$294, 13, FALSE), "€ 0,00")</f>
        <v>€ 0,00</v>
      </c>
      <c r="Z193" s="117" t="str">
        <f>IFERROR(VLOOKUP(CONCATENATE("Totaal ",$A193), Geg_Bkhd!$A$1:$O$294, 14, FALSE), "€ 0,00")</f>
        <v>€ 0,00</v>
      </c>
      <c r="AA193" s="135"/>
      <c r="AB193" s="134"/>
      <c r="AC193" s="135"/>
      <c r="AD193" s="134"/>
      <c r="AE193" s="135"/>
      <c r="AF193" s="134"/>
    </row>
    <row r="194" spans="1:32" s="31" customFormat="1" ht="15" thickBot="1" x14ac:dyDescent="0.35">
      <c r="A194" s="81" t="str">
        <f t="shared" si="59"/>
        <v>110504</v>
      </c>
      <c r="B194" s="194" t="s">
        <v>365</v>
      </c>
      <c r="C194" s="215" t="s">
        <v>115</v>
      </c>
      <c r="D194" s="207" t="s">
        <v>870</v>
      </c>
      <c r="E194" s="57" t="s">
        <v>594</v>
      </c>
      <c r="F194" s="33"/>
      <c r="G194" s="63"/>
      <c r="H194" s="63" t="s">
        <v>345</v>
      </c>
      <c r="I194" s="63" t="s">
        <v>345</v>
      </c>
      <c r="J194" s="63" t="s">
        <v>345</v>
      </c>
      <c r="K194" s="40"/>
      <c r="L194" s="40"/>
      <c r="M194" s="40"/>
      <c r="N194" s="40"/>
      <c r="O194" s="40"/>
      <c r="P194" s="237" t="s">
        <v>916</v>
      </c>
      <c r="Q194" s="135"/>
      <c r="R194" s="134"/>
      <c r="S194" s="147">
        <v>750</v>
      </c>
      <c r="T194" s="148"/>
      <c r="U194" s="147">
        <v>750</v>
      </c>
      <c r="V194" s="134"/>
      <c r="W194" s="147">
        <v>750</v>
      </c>
      <c r="X194" s="134"/>
      <c r="Y194" s="117" t="str">
        <f>IFERROR(VLOOKUP(CONCATENATE("Totaal ",$A194), Geg_Bkhd!$A$1:$O$294, 13, FALSE), "€ 0,00")</f>
        <v>€ 0,00</v>
      </c>
      <c r="Z194" s="117" t="str">
        <f>IFERROR(VLOOKUP(CONCATENATE("Totaal ",$A194), Geg_Bkhd!$A$1:$O$294, 14, FALSE), "€ 0,00")</f>
        <v>€ 0,00</v>
      </c>
      <c r="AA194" s="135"/>
      <c r="AB194" s="134"/>
      <c r="AC194" s="135"/>
      <c r="AD194" s="134"/>
      <c r="AE194" s="135"/>
      <c r="AF194" s="134"/>
    </row>
    <row r="195" spans="1:32" s="31" customFormat="1" ht="15" thickBot="1" x14ac:dyDescent="0.35">
      <c r="A195" s="81" t="str">
        <f t="shared" si="59"/>
        <v>110505</v>
      </c>
      <c r="B195" s="194" t="s">
        <v>365</v>
      </c>
      <c r="C195" s="215" t="s">
        <v>115</v>
      </c>
      <c r="D195" s="207" t="s">
        <v>871</v>
      </c>
      <c r="E195" s="57" t="s">
        <v>595</v>
      </c>
      <c r="F195" s="33"/>
      <c r="G195" s="63"/>
      <c r="H195" s="63" t="s">
        <v>345</v>
      </c>
      <c r="I195" s="63" t="s">
        <v>345</v>
      </c>
      <c r="J195" s="63" t="s">
        <v>345</v>
      </c>
      <c r="K195" s="40"/>
      <c r="L195" s="40"/>
      <c r="M195" s="40"/>
      <c r="N195" s="40"/>
      <c r="O195" s="40"/>
      <c r="P195" s="237" t="s">
        <v>917</v>
      </c>
      <c r="Q195" s="135"/>
      <c r="R195" s="134"/>
      <c r="S195" s="147">
        <v>2000</v>
      </c>
      <c r="T195" s="148"/>
      <c r="U195" s="147">
        <v>2000</v>
      </c>
      <c r="V195" s="134"/>
      <c r="W195" s="147">
        <v>2000</v>
      </c>
      <c r="X195" s="134"/>
      <c r="Y195" s="117" t="str">
        <f>IFERROR(VLOOKUP(CONCATENATE("Totaal ",$A195), Geg_Bkhd!$A$1:$O$294, 13, FALSE), "€ 0,00")</f>
        <v>€ 0,00</v>
      </c>
      <c r="Z195" s="117" t="str">
        <f>IFERROR(VLOOKUP(CONCATENATE("Totaal ",$A195), Geg_Bkhd!$A$1:$O$294, 14, FALSE), "€ 0,00")</f>
        <v>€ 0,00</v>
      </c>
      <c r="AA195" s="135"/>
      <c r="AB195" s="134"/>
      <c r="AC195" s="135"/>
      <c r="AD195" s="134"/>
      <c r="AE195" s="135"/>
      <c r="AF195" s="134"/>
    </row>
    <row r="196" spans="1:32" s="31" customFormat="1" ht="15" thickBot="1" x14ac:dyDescent="0.35">
      <c r="A196" s="81" t="str">
        <f t="shared" si="59"/>
        <v>110506</v>
      </c>
      <c r="B196" s="194" t="s">
        <v>365</v>
      </c>
      <c r="C196" s="215" t="s">
        <v>115</v>
      </c>
      <c r="D196" s="207" t="s">
        <v>872</v>
      </c>
      <c r="E196" s="57" t="s">
        <v>1018</v>
      </c>
      <c r="F196" s="33"/>
      <c r="G196" s="63"/>
      <c r="H196" s="63" t="s">
        <v>345</v>
      </c>
      <c r="I196" s="63" t="s">
        <v>345</v>
      </c>
      <c r="J196" s="63" t="s">
        <v>345</v>
      </c>
      <c r="K196" s="40"/>
      <c r="L196" s="40"/>
      <c r="M196" s="40"/>
      <c r="N196" s="40"/>
      <c r="O196" s="40"/>
      <c r="P196" s="237" t="s">
        <v>918</v>
      </c>
      <c r="Q196" s="135"/>
      <c r="R196" s="134"/>
      <c r="S196" s="147">
        <v>600</v>
      </c>
      <c r="T196" s="148"/>
      <c r="U196" s="147">
        <v>600</v>
      </c>
      <c r="V196" s="134"/>
      <c r="W196" s="147">
        <v>600</v>
      </c>
      <c r="X196" s="134"/>
      <c r="Y196" s="117" t="str">
        <f>IFERROR(VLOOKUP(CONCATENATE("Totaal ",$A196), Geg_Bkhd!$A$1:$O$294, 13, FALSE), "€ 0,00")</f>
        <v>€ 0,00</v>
      </c>
      <c r="Z196" s="117" t="str">
        <f>IFERROR(VLOOKUP(CONCATENATE("Totaal ",$A196), Geg_Bkhd!$A$1:$O$294, 14, FALSE), "€ 0,00")</f>
        <v>€ 0,00</v>
      </c>
      <c r="AA196" s="135"/>
      <c r="AB196" s="134"/>
      <c r="AC196" s="135"/>
      <c r="AD196" s="134"/>
      <c r="AE196" s="135"/>
      <c r="AF196" s="134"/>
    </row>
    <row r="197" spans="1:32" s="31" customFormat="1" ht="15" thickBot="1" x14ac:dyDescent="0.35">
      <c r="A197" s="81" t="str">
        <f t="shared" ref="A197:A262" si="75">P197</f>
        <v>110507</v>
      </c>
      <c r="B197" s="194" t="s">
        <v>365</v>
      </c>
      <c r="C197" s="215" t="s">
        <v>115</v>
      </c>
      <c r="D197" s="207" t="s">
        <v>873</v>
      </c>
      <c r="E197" s="58" t="s">
        <v>596</v>
      </c>
      <c r="F197" s="33"/>
      <c r="G197" s="63"/>
      <c r="H197" s="63" t="s">
        <v>345</v>
      </c>
      <c r="I197" s="63" t="s">
        <v>345</v>
      </c>
      <c r="J197" s="63" t="s">
        <v>345</v>
      </c>
      <c r="K197" s="40"/>
      <c r="L197" s="40"/>
      <c r="M197" s="40"/>
      <c r="N197" s="40"/>
      <c r="O197" s="40"/>
      <c r="P197" s="237" t="s">
        <v>919</v>
      </c>
      <c r="Q197" s="135"/>
      <c r="R197" s="134"/>
      <c r="S197" s="149">
        <v>16750</v>
      </c>
      <c r="T197" s="134"/>
      <c r="U197" s="149">
        <v>16750</v>
      </c>
      <c r="V197" s="134"/>
      <c r="W197" s="149">
        <v>16750</v>
      </c>
      <c r="X197" s="134"/>
      <c r="Y197" s="117" t="str">
        <f>IFERROR(VLOOKUP(CONCATENATE("Totaal ",$A197), Geg_Bkhd!$A$1:$O$294, 13, FALSE), "€ 0,00")</f>
        <v>€ 0,00</v>
      </c>
      <c r="Z197" s="117" t="str">
        <f>IFERROR(VLOOKUP(CONCATENATE("Totaal ",$A197), Geg_Bkhd!$A$1:$O$294, 14, FALSE), "€ 0,00")</f>
        <v>€ 0,00</v>
      </c>
      <c r="AA197" s="135"/>
      <c r="AB197" s="134"/>
      <c r="AC197" s="135"/>
      <c r="AD197" s="134"/>
      <c r="AE197" s="135"/>
      <c r="AF197" s="134"/>
    </row>
    <row r="198" spans="1:32" s="31" customFormat="1" ht="15" thickBot="1" x14ac:dyDescent="0.35">
      <c r="A198" s="81">
        <f t="shared" si="75"/>
        <v>0</v>
      </c>
      <c r="B198" s="194" t="s">
        <v>365</v>
      </c>
      <c r="C198" s="198" t="s">
        <v>247</v>
      </c>
      <c r="D198" s="197"/>
      <c r="E198" s="37" t="s">
        <v>1009</v>
      </c>
      <c r="F198" s="37"/>
      <c r="G198" s="61"/>
      <c r="H198" s="61"/>
      <c r="I198" s="61"/>
      <c r="J198" s="61"/>
      <c r="K198" s="37"/>
      <c r="L198" s="37"/>
      <c r="M198" s="37"/>
      <c r="N198" s="37"/>
      <c r="O198" s="37"/>
      <c r="P198" s="201"/>
      <c r="Q198" s="139">
        <f>SUM(Q199:Q214)</f>
        <v>0</v>
      </c>
      <c r="R198" s="139">
        <f t="shared" ref="R198:AF198" si="76">SUM(R199:R214)</f>
        <v>0</v>
      </c>
      <c r="S198" s="139">
        <f t="shared" si="76"/>
        <v>6400</v>
      </c>
      <c r="T198" s="139">
        <f t="shared" si="76"/>
        <v>0</v>
      </c>
      <c r="U198" s="139">
        <f t="shared" si="76"/>
        <v>6400</v>
      </c>
      <c r="V198" s="139">
        <f t="shared" si="76"/>
        <v>0</v>
      </c>
      <c r="W198" s="139">
        <f t="shared" si="76"/>
        <v>6400</v>
      </c>
      <c r="X198" s="139">
        <f t="shared" si="76"/>
        <v>0</v>
      </c>
      <c r="Y198" s="119">
        <f t="shared" si="76"/>
        <v>0</v>
      </c>
      <c r="Z198" s="119">
        <f t="shared" si="76"/>
        <v>0</v>
      </c>
      <c r="AA198" s="139">
        <f t="shared" si="76"/>
        <v>0</v>
      </c>
      <c r="AB198" s="139">
        <f t="shared" si="76"/>
        <v>0</v>
      </c>
      <c r="AC198" s="139">
        <f t="shared" si="76"/>
        <v>0</v>
      </c>
      <c r="AD198" s="139">
        <f t="shared" si="76"/>
        <v>0</v>
      </c>
      <c r="AE198" s="139">
        <f t="shared" si="76"/>
        <v>0</v>
      </c>
      <c r="AF198" s="139">
        <f t="shared" si="76"/>
        <v>0</v>
      </c>
    </row>
    <row r="199" spans="1:32" s="31" customFormat="1" ht="15" thickBot="1" x14ac:dyDescent="0.35">
      <c r="A199" s="81" t="str">
        <f t="shared" si="75"/>
        <v>110601</v>
      </c>
      <c r="B199" s="194" t="s">
        <v>365</v>
      </c>
      <c r="C199" s="215" t="s">
        <v>247</v>
      </c>
      <c r="D199" s="207" t="s">
        <v>866</v>
      </c>
      <c r="E199" s="56" t="s">
        <v>570</v>
      </c>
      <c r="F199" s="33"/>
      <c r="G199" s="63"/>
      <c r="H199" s="63" t="s">
        <v>345</v>
      </c>
      <c r="I199" s="63" t="s">
        <v>345</v>
      </c>
      <c r="J199" s="63" t="s">
        <v>345</v>
      </c>
      <c r="K199" s="40"/>
      <c r="L199" s="40"/>
      <c r="M199" s="40"/>
      <c r="N199" s="40"/>
      <c r="O199" s="40"/>
      <c r="P199" s="237" t="s">
        <v>920</v>
      </c>
      <c r="Q199" s="135"/>
      <c r="R199" s="134"/>
      <c r="S199" s="135"/>
      <c r="T199" s="134"/>
      <c r="U199" s="135"/>
      <c r="V199" s="134"/>
      <c r="W199" s="135"/>
      <c r="X199" s="134"/>
      <c r="Y199" s="117" t="str">
        <f>IFERROR(VLOOKUP(CONCATENATE("Totaal ",$A199), Geg_Bkhd!$A$1:$O$294, 13, FALSE), "€ 0,00")</f>
        <v>€ 0,00</v>
      </c>
      <c r="Z199" s="117" t="str">
        <f>IFERROR(VLOOKUP(CONCATENATE("Totaal ",$A199), Geg_Bkhd!$A$1:$O$294, 14, FALSE), "€ 0,00")</f>
        <v>€ 0,00</v>
      </c>
      <c r="AA199" s="135"/>
      <c r="AB199" s="134"/>
      <c r="AC199" s="135"/>
      <c r="AD199" s="134"/>
      <c r="AE199" s="135"/>
      <c r="AF199" s="134"/>
    </row>
    <row r="200" spans="1:32" s="31" customFormat="1" ht="15" thickBot="1" x14ac:dyDescent="0.35">
      <c r="A200" s="81" t="str">
        <f t="shared" si="75"/>
        <v>110602</v>
      </c>
      <c r="B200" s="194" t="s">
        <v>365</v>
      </c>
      <c r="C200" s="215" t="s">
        <v>247</v>
      </c>
      <c r="D200" s="207" t="s">
        <v>874</v>
      </c>
      <c r="E200" s="56" t="s">
        <v>571</v>
      </c>
      <c r="F200" s="33"/>
      <c r="G200" s="63"/>
      <c r="H200" s="63" t="s">
        <v>345</v>
      </c>
      <c r="I200" s="63" t="s">
        <v>345</v>
      </c>
      <c r="J200" s="63" t="s">
        <v>345</v>
      </c>
      <c r="K200" s="40"/>
      <c r="L200" s="40"/>
      <c r="M200" s="40"/>
      <c r="N200" s="40"/>
      <c r="O200" s="40"/>
      <c r="P200" s="237" t="s">
        <v>921</v>
      </c>
      <c r="Q200" s="135"/>
      <c r="R200" s="134"/>
      <c r="S200" s="135"/>
      <c r="T200" s="134"/>
      <c r="U200" s="135"/>
      <c r="V200" s="134"/>
      <c r="W200" s="135"/>
      <c r="X200" s="134"/>
      <c r="Y200" s="117" t="str">
        <f>IFERROR(VLOOKUP(CONCATENATE("Totaal ",$A200), Geg_Bkhd!$A$1:$O$294, 13, FALSE), "€ 0,00")</f>
        <v>€ 0,00</v>
      </c>
      <c r="Z200" s="117" t="str">
        <f>IFERROR(VLOOKUP(CONCATENATE("Totaal ",$A200), Geg_Bkhd!$A$1:$O$294, 14, FALSE), "€ 0,00")</f>
        <v>€ 0,00</v>
      </c>
      <c r="AA200" s="135"/>
      <c r="AB200" s="134"/>
      <c r="AC200" s="135"/>
      <c r="AD200" s="134"/>
      <c r="AE200" s="135"/>
      <c r="AF200" s="134"/>
    </row>
    <row r="201" spans="1:32" s="31" customFormat="1" ht="15" thickBot="1" x14ac:dyDescent="0.35">
      <c r="A201" s="81" t="str">
        <f t="shared" si="75"/>
        <v>110603</v>
      </c>
      <c r="B201" s="194" t="s">
        <v>365</v>
      </c>
      <c r="C201" s="215" t="s">
        <v>247</v>
      </c>
      <c r="D201" s="207" t="s">
        <v>875</v>
      </c>
      <c r="E201" s="56" t="s">
        <v>572</v>
      </c>
      <c r="F201" s="33"/>
      <c r="G201" s="63"/>
      <c r="H201" s="63" t="s">
        <v>345</v>
      </c>
      <c r="I201" s="63" t="s">
        <v>345</v>
      </c>
      <c r="J201" s="63" t="s">
        <v>345</v>
      </c>
      <c r="K201" s="40"/>
      <c r="L201" s="40"/>
      <c r="M201" s="40"/>
      <c r="N201" s="40"/>
      <c r="O201" s="40"/>
      <c r="P201" s="237" t="s">
        <v>922</v>
      </c>
      <c r="Q201" s="135"/>
      <c r="R201" s="134"/>
      <c r="S201" s="135"/>
      <c r="T201" s="134"/>
      <c r="U201" s="135"/>
      <c r="V201" s="134"/>
      <c r="W201" s="135"/>
      <c r="X201" s="134"/>
      <c r="Y201" s="117" t="str">
        <f>IFERROR(VLOOKUP(CONCATENATE("Totaal ",$A201), Geg_Bkhd!$A$1:$O$294, 13, FALSE), "€ 0,00")</f>
        <v>€ 0,00</v>
      </c>
      <c r="Z201" s="117" t="str">
        <f>IFERROR(VLOOKUP(CONCATENATE("Totaal ",$A201), Geg_Bkhd!$A$1:$O$294, 14, FALSE), "€ 0,00")</f>
        <v>€ 0,00</v>
      </c>
      <c r="AA201" s="135"/>
      <c r="AB201" s="134"/>
      <c r="AC201" s="135"/>
      <c r="AD201" s="134"/>
      <c r="AE201" s="135"/>
      <c r="AF201" s="134"/>
    </row>
    <row r="202" spans="1:32" s="31" customFormat="1" ht="15" thickBot="1" x14ac:dyDescent="0.35">
      <c r="A202" s="81" t="str">
        <f t="shared" si="75"/>
        <v>110604</v>
      </c>
      <c r="B202" s="194" t="s">
        <v>365</v>
      </c>
      <c r="C202" s="215" t="s">
        <v>247</v>
      </c>
      <c r="D202" s="207" t="s">
        <v>876</v>
      </c>
      <c r="E202" s="56" t="s">
        <v>573</v>
      </c>
      <c r="F202" s="33"/>
      <c r="G202" s="63"/>
      <c r="H202" s="63" t="s">
        <v>345</v>
      </c>
      <c r="I202" s="63" t="s">
        <v>345</v>
      </c>
      <c r="J202" s="63" t="s">
        <v>345</v>
      </c>
      <c r="K202" s="40"/>
      <c r="L202" s="40"/>
      <c r="M202" s="40"/>
      <c r="N202" s="40"/>
      <c r="O202" s="40"/>
      <c r="P202" s="237" t="s">
        <v>923</v>
      </c>
      <c r="Q202" s="135"/>
      <c r="R202" s="134"/>
      <c r="S202" s="135"/>
      <c r="T202" s="134"/>
      <c r="U202" s="135"/>
      <c r="V202" s="134"/>
      <c r="W202" s="135"/>
      <c r="X202" s="134"/>
      <c r="Y202" s="117" t="str">
        <f>IFERROR(VLOOKUP(CONCATENATE("Totaal ",$A202), Geg_Bkhd!$A$1:$O$294, 13, FALSE), "€ 0,00")</f>
        <v>€ 0,00</v>
      </c>
      <c r="Z202" s="117" t="str">
        <f>IFERROR(VLOOKUP(CONCATENATE("Totaal ",$A202), Geg_Bkhd!$A$1:$O$294, 14, FALSE), "€ 0,00")</f>
        <v>€ 0,00</v>
      </c>
      <c r="AA202" s="135"/>
      <c r="AB202" s="134"/>
      <c r="AC202" s="135"/>
      <c r="AD202" s="134"/>
      <c r="AE202" s="135"/>
      <c r="AF202" s="134"/>
    </row>
    <row r="203" spans="1:32" s="31" customFormat="1" ht="15" thickBot="1" x14ac:dyDescent="0.35">
      <c r="A203" s="81" t="str">
        <f t="shared" si="75"/>
        <v>110605</v>
      </c>
      <c r="B203" s="194" t="s">
        <v>365</v>
      </c>
      <c r="C203" s="215" t="s">
        <v>247</v>
      </c>
      <c r="D203" s="207" t="s">
        <v>877</v>
      </c>
      <c r="E203" s="56" t="s">
        <v>574</v>
      </c>
      <c r="F203" s="33"/>
      <c r="G203" s="63"/>
      <c r="H203" s="63" t="s">
        <v>345</v>
      </c>
      <c r="I203" s="63" t="s">
        <v>345</v>
      </c>
      <c r="J203" s="63" t="s">
        <v>345</v>
      </c>
      <c r="K203" s="40"/>
      <c r="L203" s="40"/>
      <c r="M203" s="40"/>
      <c r="N203" s="40"/>
      <c r="O203" s="40"/>
      <c r="P203" s="237" t="s">
        <v>924</v>
      </c>
      <c r="Q203" s="135"/>
      <c r="R203" s="134"/>
      <c r="S203" s="135"/>
      <c r="T203" s="134"/>
      <c r="U203" s="135"/>
      <c r="V203" s="134"/>
      <c r="W203" s="135"/>
      <c r="X203" s="134"/>
      <c r="Y203" s="117" t="str">
        <f>IFERROR(VLOOKUP(CONCATENATE("Totaal ",$A203), Geg_Bkhd!$A$1:$O$294, 13, FALSE), "€ 0,00")</f>
        <v>€ 0,00</v>
      </c>
      <c r="Z203" s="117" t="str">
        <f>IFERROR(VLOOKUP(CONCATENATE("Totaal ",$A203), Geg_Bkhd!$A$1:$O$294, 14, FALSE), "€ 0,00")</f>
        <v>€ 0,00</v>
      </c>
      <c r="AA203" s="135"/>
      <c r="AB203" s="134"/>
      <c r="AC203" s="135"/>
      <c r="AD203" s="134"/>
      <c r="AE203" s="135"/>
      <c r="AF203" s="134"/>
    </row>
    <row r="204" spans="1:32" s="31" customFormat="1" ht="15" thickBot="1" x14ac:dyDescent="0.35">
      <c r="A204" s="81" t="str">
        <f t="shared" si="75"/>
        <v>110606</v>
      </c>
      <c r="B204" s="194" t="s">
        <v>365</v>
      </c>
      <c r="C204" s="215" t="s">
        <v>247</v>
      </c>
      <c r="D204" s="207" t="s">
        <v>878</v>
      </c>
      <c r="E204" s="56" t="s">
        <v>575</v>
      </c>
      <c r="F204" s="33"/>
      <c r="G204" s="63"/>
      <c r="H204" s="63" t="s">
        <v>345</v>
      </c>
      <c r="I204" s="63" t="s">
        <v>345</v>
      </c>
      <c r="J204" s="63" t="s">
        <v>345</v>
      </c>
      <c r="K204" s="40"/>
      <c r="L204" s="40"/>
      <c r="M204" s="40"/>
      <c r="N204" s="40"/>
      <c r="O204" s="40"/>
      <c r="P204" s="237" t="s">
        <v>925</v>
      </c>
      <c r="Q204" s="135"/>
      <c r="R204" s="134"/>
      <c r="S204" s="135"/>
      <c r="T204" s="134"/>
      <c r="U204" s="135"/>
      <c r="V204" s="134"/>
      <c r="W204" s="135"/>
      <c r="X204" s="134"/>
      <c r="Y204" s="117" t="str">
        <f>IFERROR(VLOOKUP(CONCATENATE("Totaal ",$A204), Geg_Bkhd!$A$1:$O$294, 13, FALSE), "€ 0,00")</f>
        <v>€ 0,00</v>
      </c>
      <c r="Z204" s="117" t="str">
        <f>IFERROR(VLOOKUP(CONCATENATE("Totaal ",$A204), Geg_Bkhd!$A$1:$O$294, 14, FALSE), "€ 0,00")</f>
        <v>€ 0,00</v>
      </c>
      <c r="AA204" s="135"/>
      <c r="AB204" s="134"/>
      <c r="AC204" s="135"/>
      <c r="AD204" s="134"/>
      <c r="AE204" s="135"/>
      <c r="AF204" s="134"/>
    </row>
    <row r="205" spans="1:32" s="31" customFormat="1" ht="15" thickBot="1" x14ac:dyDescent="0.35">
      <c r="A205" s="81" t="str">
        <f t="shared" si="75"/>
        <v>110607</v>
      </c>
      <c r="B205" s="194" t="s">
        <v>365</v>
      </c>
      <c r="C205" s="215" t="s">
        <v>247</v>
      </c>
      <c r="D205" s="207" t="s">
        <v>879</v>
      </c>
      <c r="E205" s="56" t="s">
        <v>576</v>
      </c>
      <c r="F205" s="33"/>
      <c r="G205" s="63"/>
      <c r="H205" s="63" t="s">
        <v>345</v>
      </c>
      <c r="I205" s="63" t="s">
        <v>345</v>
      </c>
      <c r="J205" s="63" t="s">
        <v>345</v>
      </c>
      <c r="K205" s="40"/>
      <c r="L205" s="40"/>
      <c r="M205" s="40"/>
      <c r="N205" s="40"/>
      <c r="O205" s="40"/>
      <c r="P205" s="237" t="s">
        <v>926</v>
      </c>
      <c r="Q205" s="135"/>
      <c r="R205" s="134"/>
      <c r="S205" s="135"/>
      <c r="T205" s="134"/>
      <c r="U205" s="135"/>
      <c r="V205" s="134"/>
      <c r="W205" s="135"/>
      <c r="X205" s="134"/>
      <c r="Y205" s="117" t="str">
        <f>IFERROR(VLOOKUP(CONCATENATE("Totaal ",$A205), Geg_Bkhd!$A$1:$O$294, 13, FALSE), "€ 0,00")</f>
        <v>€ 0,00</v>
      </c>
      <c r="Z205" s="117" t="str">
        <f>IFERROR(VLOOKUP(CONCATENATE("Totaal ",$A205), Geg_Bkhd!$A$1:$O$294, 14, FALSE), "€ 0,00")</f>
        <v>€ 0,00</v>
      </c>
      <c r="AA205" s="135"/>
      <c r="AB205" s="134"/>
      <c r="AC205" s="135"/>
      <c r="AD205" s="134"/>
      <c r="AE205" s="135"/>
      <c r="AF205" s="134"/>
    </row>
    <row r="206" spans="1:32" s="31" customFormat="1" ht="15" thickBot="1" x14ac:dyDescent="0.35">
      <c r="A206" s="81" t="str">
        <f t="shared" si="75"/>
        <v>110608</v>
      </c>
      <c r="B206" s="194" t="s">
        <v>365</v>
      </c>
      <c r="C206" s="215" t="s">
        <v>247</v>
      </c>
      <c r="D206" s="207" t="s">
        <v>880</v>
      </c>
      <c r="E206" s="59" t="s">
        <v>597</v>
      </c>
      <c r="F206" s="33"/>
      <c r="G206" s="63"/>
      <c r="H206" s="63" t="s">
        <v>345</v>
      </c>
      <c r="I206" s="63" t="s">
        <v>345</v>
      </c>
      <c r="J206" s="63" t="s">
        <v>345</v>
      </c>
      <c r="K206" s="40"/>
      <c r="L206" s="40"/>
      <c r="M206" s="40"/>
      <c r="N206" s="40"/>
      <c r="O206" s="40"/>
      <c r="P206" s="237" t="s">
        <v>927</v>
      </c>
      <c r="Q206" s="135"/>
      <c r="R206" s="134"/>
      <c r="S206" s="147">
        <v>500</v>
      </c>
      <c r="T206" s="148"/>
      <c r="U206" s="147">
        <v>500</v>
      </c>
      <c r="V206" s="134"/>
      <c r="W206" s="147">
        <v>500</v>
      </c>
      <c r="X206" s="134"/>
      <c r="Y206" s="117" t="str">
        <f>IFERROR(VLOOKUP(CONCATENATE("Totaal ",$A206), Geg_Bkhd!$A$1:$O$294, 13, FALSE), "€ 0,00")</f>
        <v>€ 0,00</v>
      </c>
      <c r="Z206" s="117" t="str">
        <f>IFERROR(VLOOKUP(CONCATENATE("Totaal ",$A206), Geg_Bkhd!$A$1:$O$294, 14, FALSE), "€ 0,00")</f>
        <v>€ 0,00</v>
      </c>
      <c r="AA206" s="135"/>
      <c r="AB206" s="134"/>
      <c r="AC206" s="135"/>
      <c r="AD206" s="134"/>
      <c r="AE206" s="135"/>
      <c r="AF206" s="134"/>
    </row>
    <row r="207" spans="1:32" s="31" customFormat="1" ht="15" thickBot="1" x14ac:dyDescent="0.35">
      <c r="A207" s="81" t="str">
        <f t="shared" si="75"/>
        <v>110609</v>
      </c>
      <c r="B207" s="194" t="s">
        <v>365</v>
      </c>
      <c r="C207" s="215" t="s">
        <v>247</v>
      </c>
      <c r="D207" s="207" t="s">
        <v>881</v>
      </c>
      <c r="E207" s="57" t="s">
        <v>598</v>
      </c>
      <c r="F207" s="33"/>
      <c r="G207" s="63"/>
      <c r="H207" s="63" t="s">
        <v>345</v>
      </c>
      <c r="I207" s="63" t="s">
        <v>345</v>
      </c>
      <c r="J207" s="63" t="s">
        <v>345</v>
      </c>
      <c r="K207" s="40"/>
      <c r="L207" s="40"/>
      <c r="M207" s="40"/>
      <c r="N207" s="40"/>
      <c r="O207" s="40"/>
      <c r="P207" s="237" t="s">
        <v>928</v>
      </c>
      <c r="Q207" s="135"/>
      <c r="R207" s="134"/>
      <c r="S207" s="147">
        <v>500</v>
      </c>
      <c r="T207" s="148"/>
      <c r="U207" s="147">
        <v>500</v>
      </c>
      <c r="V207" s="134"/>
      <c r="W207" s="147">
        <v>500</v>
      </c>
      <c r="X207" s="134"/>
      <c r="Y207" s="117" t="str">
        <f>IFERROR(VLOOKUP(CONCATENATE("Totaal ",$A207), Geg_Bkhd!$A$1:$O$294, 13, FALSE), "€ 0,00")</f>
        <v>€ 0,00</v>
      </c>
      <c r="Z207" s="117" t="str">
        <f>IFERROR(VLOOKUP(CONCATENATE("Totaal ",$A207), Geg_Bkhd!$A$1:$O$294, 14, FALSE), "€ 0,00")</f>
        <v>€ 0,00</v>
      </c>
      <c r="AA207" s="135"/>
      <c r="AB207" s="134"/>
      <c r="AC207" s="135"/>
      <c r="AD207" s="134"/>
      <c r="AE207" s="135"/>
      <c r="AF207" s="134"/>
    </row>
    <row r="208" spans="1:32" s="31" customFormat="1" ht="15" thickBot="1" x14ac:dyDescent="0.35">
      <c r="A208" s="81" t="str">
        <f t="shared" si="75"/>
        <v>110610</v>
      </c>
      <c r="B208" s="194" t="s">
        <v>365</v>
      </c>
      <c r="C208" s="215" t="s">
        <v>247</v>
      </c>
      <c r="D208" s="207" t="s">
        <v>882</v>
      </c>
      <c r="E208" s="57" t="s">
        <v>599</v>
      </c>
      <c r="F208" s="33"/>
      <c r="G208" s="63"/>
      <c r="H208" s="63" t="s">
        <v>345</v>
      </c>
      <c r="I208" s="63" t="s">
        <v>345</v>
      </c>
      <c r="J208" s="63" t="s">
        <v>345</v>
      </c>
      <c r="K208" s="40"/>
      <c r="L208" s="40"/>
      <c r="M208" s="40"/>
      <c r="N208" s="40"/>
      <c r="O208" s="40"/>
      <c r="P208" s="237" t="s">
        <v>929</v>
      </c>
      <c r="Q208" s="135"/>
      <c r="R208" s="134"/>
      <c r="S208" s="149">
        <v>500</v>
      </c>
      <c r="T208" s="134"/>
      <c r="U208" s="149">
        <v>500</v>
      </c>
      <c r="V208" s="134"/>
      <c r="W208" s="149">
        <v>500</v>
      </c>
      <c r="X208" s="134"/>
      <c r="Y208" s="117" t="str">
        <f>IFERROR(VLOOKUP(CONCATENATE("Totaal ",$A208), Geg_Bkhd!$A$1:$O$294, 13, FALSE), "€ 0,00")</f>
        <v>€ 0,00</v>
      </c>
      <c r="Z208" s="117" t="str">
        <f>IFERROR(VLOOKUP(CONCATENATE("Totaal ",$A208), Geg_Bkhd!$A$1:$O$294, 14, FALSE), "€ 0,00")</f>
        <v>€ 0,00</v>
      </c>
      <c r="AA208" s="135"/>
      <c r="AB208" s="134"/>
      <c r="AC208" s="135"/>
      <c r="AD208" s="134"/>
      <c r="AE208" s="135"/>
      <c r="AF208" s="134"/>
    </row>
    <row r="209" spans="1:32" s="31" customFormat="1" ht="15" thickBot="1" x14ac:dyDescent="0.35">
      <c r="A209" s="81" t="str">
        <f t="shared" si="75"/>
        <v>110611</v>
      </c>
      <c r="B209" s="194" t="s">
        <v>365</v>
      </c>
      <c r="C209" s="215" t="s">
        <v>247</v>
      </c>
      <c r="D209" s="207" t="s">
        <v>883</v>
      </c>
      <c r="E209" s="57" t="s">
        <v>594</v>
      </c>
      <c r="F209" s="33"/>
      <c r="G209" s="63"/>
      <c r="H209" s="63" t="s">
        <v>345</v>
      </c>
      <c r="I209" s="63" t="s">
        <v>345</v>
      </c>
      <c r="J209" s="63" t="s">
        <v>345</v>
      </c>
      <c r="K209" s="40"/>
      <c r="L209" s="40"/>
      <c r="M209" s="40"/>
      <c r="N209" s="40"/>
      <c r="O209" s="40"/>
      <c r="P209" s="237" t="s">
        <v>930</v>
      </c>
      <c r="Q209" s="135"/>
      <c r="R209" s="134"/>
      <c r="S209" s="147">
        <v>500</v>
      </c>
      <c r="T209" s="148"/>
      <c r="U209" s="147">
        <v>500</v>
      </c>
      <c r="V209" s="134"/>
      <c r="W209" s="147">
        <v>500</v>
      </c>
      <c r="X209" s="134"/>
      <c r="Y209" s="117" t="str">
        <f>IFERROR(VLOOKUP(CONCATENATE("Totaal ",$A209), Geg_Bkhd!$A$1:$O$294, 13, FALSE), "€ 0,00")</f>
        <v>€ 0,00</v>
      </c>
      <c r="Z209" s="117" t="str">
        <f>IFERROR(VLOOKUP(CONCATENATE("Totaal ",$A209), Geg_Bkhd!$A$1:$O$294, 14, FALSE), "€ 0,00")</f>
        <v>€ 0,00</v>
      </c>
      <c r="AA209" s="135"/>
      <c r="AB209" s="134"/>
      <c r="AC209" s="135"/>
      <c r="AD209" s="134"/>
      <c r="AE209" s="135"/>
      <c r="AF209" s="134"/>
    </row>
    <row r="210" spans="1:32" s="31" customFormat="1" ht="15" thickBot="1" x14ac:dyDescent="0.35">
      <c r="A210" s="81" t="str">
        <f t="shared" si="75"/>
        <v>110612</v>
      </c>
      <c r="B210" s="194" t="s">
        <v>365</v>
      </c>
      <c r="C210" s="215" t="s">
        <v>247</v>
      </c>
      <c r="D210" s="207" t="s">
        <v>884</v>
      </c>
      <c r="E210" s="57" t="s">
        <v>600</v>
      </c>
      <c r="F210" s="33"/>
      <c r="G210" s="63"/>
      <c r="H210" s="63" t="s">
        <v>345</v>
      </c>
      <c r="I210" s="63" t="s">
        <v>345</v>
      </c>
      <c r="J210" s="63" t="s">
        <v>345</v>
      </c>
      <c r="K210" s="40"/>
      <c r="L210" s="40"/>
      <c r="M210" s="40"/>
      <c r="N210" s="40"/>
      <c r="O210" s="40"/>
      <c r="P210" s="237" t="s">
        <v>931</v>
      </c>
      <c r="Q210" s="135"/>
      <c r="R210" s="134"/>
      <c r="S210" s="147">
        <v>1000</v>
      </c>
      <c r="T210" s="148"/>
      <c r="U210" s="147">
        <v>1000</v>
      </c>
      <c r="V210" s="134"/>
      <c r="W210" s="147">
        <v>1000</v>
      </c>
      <c r="X210" s="134"/>
      <c r="Y210" s="117" t="str">
        <f>IFERROR(VLOOKUP(CONCATENATE("Totaal ",$A210), Geg_Bkhd!$A$1:$O$294, 13, FALSE), "€ 0,00")</f>
        <v>€ 0,00</v>
      </c>
      <c r="Z210" s="117" t="str">
        <f>IFERROR(VLOOKUP(CONCATENATE("Totaal ",$A210), Geg_Bkhd!$A$1:$O$294, 14, FALSE), "€ 0,00")</f>
        <v>€ 0,00</v>
      </c>
      <c r="AA210" s="135"/>
      <c r="AB210" s="134"/>
      <c r="AC210" s="135"/>
      <c r="AD210" s="134"/>
      <c r="AE210" s="135"/>
      <c r="AF210" s="134"/>
    </row>
    <row r="211" spans="1:32" s="31" customFormat="1" ht="15" thickBot="1" x14ac:dyDescent="0.35">
      <c r="A211" s="81" t="str">
        <f t="shared" si="75"/>
        <v>110613</v>
      </c>
      <c r="B211" s="194" t="s">
        <v>365</v>
      </c>
      <c r="C211" s="215" t="s">
        <v>247</v>
      </c>
      <c r="D211" s="207" t="s">
        <v>885</v>
      </c>
      <c r="E211" s="57" t="s">
        <v>601</v>
      </c>
      <c r="F211" s="33"/>
      <c r="G211" s="63"/>
      <c r="H211" s="63" t="s">
        <v>345</v>
      </c>
      <c r="I211" s="63" t="s">
        <v>345</v>
      </c>
      <c r="J211" s="63" t="s">
        <v>345</v>
      </c>
      <c r="K211" s="40"/>
      <c r="L211" s="40"/>
      <c r="M211" s="40"/>
      <c r="N211" s="40"/>
      <c r="O211" s="40"/>
      <c r="P211" s="237" t="s">
        <v>932</v>
      </c>
      <c r="Q211" s="135"/>
      <c r="R211" s="134"/>
      <c r="S211" s="147">
        <v>300</v>
      </c>
      <c r="T211" s="148"/>
      <c r="U211" s="147">
        <v>300</v>
      </c>
      <c r="V211" s="134"/>
      <c r="W211" s="147">
        <v>300</v>
      </c>
      <c r="X211" s="134"/>
      <c r="Y211" s="117" t="str">
        <f>IFERROR(VLOOKUP(CONCATENATE("Totaal ",$A211), Geg_Bkhd!$A$1:$O$294, 13, FALSE), "€ 0,00")</f>
        <v>€ 0,00</v>
      </c>
      <c r="Z211" s="117" t="str">
        <f>IFERROR(VLOOKUP(CONCATENATE("Totaal ",$A211), Geg_Bkhd!$A$1:$O$294, 14, FALSE), "€ 0,00")</f>
        <v>€ 0,00</v>
      </c>
      <c r="AA211" s="135"/>
      <c r="AB211" s="134"/>
      <c r="AC211" s="135"/>
      <c r="AD211" s="134"/>
      <c r="AE211" s="135"/>
      <c r="AF211" s="134"/>
    </row>
    <row r="212" spans="1:32" s="31" customFormat="1" ht="15" thickBot="1" x14ac:dyDescent="0.35">
      <c r="A212" s="81" t="str">
        <f t="shared" si="75"/>
        <v>110614</v>
      </c>
      <c r="B212" s="194" t="s">
        <v>365</v>
      </c>
      <c r="C212" s="215" t="s">
        <v>247</v>
      </c>
      <c r="D212" s="207" t="s">
        <v>886</v>
      </c>
      <c r="E212" s="57" t="s">
        <v>602</v>
      </c>
      <c r="F212" s="33"/>
      <c r="G212" s="63"/>
      <c r="H212" s="63" t="s">
        <v>345</v>
      </c>
      <c r="I212" s="63" t="s">
        <v>345</v>
      </c>
      <c r="J212" s="63" t="s">
        <v>345</v>
      </c>
      <c r="K212" s="40"/>
      <c r="L212" s="40"/>
      <c r="M212" s="40"/>
      <c r="N212" s="40"/>
      <c r="O212" s="40"/>
      <c r="P212" s="237" t="s">
        <v>933</v>
      </c>
      <c r="Q212" s="135"/>
      <c r="R212" s="134"/>
      <c r="S212" s="147">
        <v>800</v>
      </c>
      <c r="T212" s="148"/>
      <c r="U212" s="147">
        <v>800</v>
      </c>
      <c r="V212" s="134"/>
      <c r="W212" s="147">
        <v>800</v>
      </c>
      <c r="X212" s="134"/>
      <c r="Y212" s="117" t="str">
        <f>IFERROR(VLOOKUP(CONCATENATE("Totaal ",$A212), Geg_Bkhd!$A$1:$O$294, 13, FALSE), "€ 0,00")</f>
        <v>€ 0,00</v>
      </c>
      <c r="Z212" s="117" t="str">
        <f>IFERROR(VLOOKUP(CONCATENATE("Totaal ",$A212), Geg_Bkhd!$A$1:$O$294, 14, FALSE), "€ 0,00")</f>
        <v>€ 0,00</v>
      </c>
      <c r="AA212" s="135"/>
      <c r="AB212" s="134"/>
      <c r="AC212" s="135"/>
      <c r="AD212" s="134"/>
      <c r="AE212" s="135"/>
      <c r="AF212" s="134"/>
    </row>
    <row r="213" spans="1:32" s="31" customFormat="1" ht="15" thickBot="1" x14ac:dyDescent="0.35">
      <c r="A213" s="81" t="str">
        <f t="shared" si="75"/>
        <v>110615</v>
      </c>
      <c r="B213" s="194" t="s">
        <v>365</v>
      </c>
      <c r="C213" s="215" t="s">
        <v>247</v>
      </c>
      <c r="D213" s="207" t="s">
        <v>887</v>
      </c>
      <c r="E213" s="57" t="s">
        <v>603</v>
      </c>
      <c r="F213" s="33"/>
      <c r="G213" s="63"/>
      <c r="H213" s="63" t="s">
        <v>345</v>
      </c>
      <c r="I213" s="63" t="s">
        <v>345</v>
      </c>
      <c r="J213" s="63" t="s">
        <v>345</v>
      </c>
      <c r="K213" s="40"/>
      <c r="L213" s="40"/>
      <c r="M213" s="40"/>
      <c r="N213" s="40"/>
      <c r="O213" s="40"/>
      <c r="P213" s="237" t="s">
        <v>934</v>
      </c>
      <c r="Q213" s="135"/>
      <c r="R213" s="134"/>
      <c r="S213" s="147">
        <v>1500</v>
      </c>
      <c r="T213" s="148"/>
      <c r="U213" s="147">
        <v>1500</v>
      </c>
      <c r="V213" s="134"/>
      <c r="W213" s="147">
        <v>1500</v>
      </c>
      <c r="X213" s="134"/>
      <c r="Y213" s="117" t="str">
        <f>IFERROR(VLOOKUP(CONCATENATE("Totaal ",$A213), Geg_Bkhd!$A$1:$O$294, 13, FALSE), "€ 0,00")</f>
        <v>€ 0,00</v>
      </c>
      <c r="Z213" s="117" t="str">
        <f>IFERROR(VLOOKUP(CONCATENATE("Totaal ",$A213), Geg_Bkhd!$A$1:$O$294, 14, FALSE), "€ 0,00")</f>
        <v>€ 0,00</v>
      </c>
      <c r="AA213" s="135"/>
      <c r="AB213" s="134"/>
      <c r="AC213" s="135"/>
      <c r="AD213" s="134"/>
      <c r="AE213" s="135"/>
      <c r="AF213" s="134"/>
    </row>
    <row r="214" spans="1:32" s="31" customFormat="1" ht="15" thickBot="1" x14ac:dyDescent="0.35">
      <c r="A214" s="81" t="str">
        <f t="shared" si="75"/>
        <v>110616</v>
      </c>
      <c r="B214" s="194" t="s">
        <v>365</v>
      </c>
      <c r="C214" s="215" t="s">
        <v>247</v>
      </c>
      <c r="D214" s="207" t="s">
        <v>888</v>
      </c>
      <c r="E214" s="57" t="s">
        <v>604</v>
      </c>
      <c r="F214" s="33"/>
      <c r="G214" s="63"/>
      <c r="H214" s="63" t="s">
        <v>345</v>
      </c>
      <c r="I214" s="63" t="s">
        <v>345</v>
      </c>
      <c r="J214" s="63" t="s">
        <v>345</v>
      </c>
      <c r="K214" s="40"/>
      <c r="L214" s="40"/>
      <c r="M214" s="40"/>
      <c r="N214" s="40"/>
      <c r="O214" s="40"/>
      <c r="P214" s="237" t="s">
        <v>935</v>
      </c>
      <c r="Q214" s="135"/>
      <c r="R214" s="134"/>
      <c r="S214" s="147">
        <v>800</v>
      </c>
      <c r="T214" s="148"/>
      <c r="U214" s="147">
        <v>800</v>
      </c>
      <c r="V214" s="134"/>
      <c r="W214" s="147">
        <v>800</v>
      </c>
      <c r="X214" s="134"/>
      <c r="Y214" s="117" t="str">
        <f>IFERROR(VLOOKUP(CONCATENATE("Totaal ",$A214), Geg_Bkhd!$A$1:$O$294, 13, FALSE), "€ 0,00")</f>
        <v>€ 0,00</v>
      </c>
      <c r="Z214" s="117" t="str">
        <f>IFERROR(VLOOKUP(CONCATENATE("Totaal ",$A214), Geg_Bkhd!$A$1:$O$294, 14, FALSE), "€ 0,00")</f>
        <v>€ 0,00</v>
      </c>
      <c r="AA214" s="135"/>
      <c r="AB214" s="134"/>
      <c r="AC214" s="135"/>
      <c r="AD214" s="134"/>
      <c r="AE214" s="135"/>
      <c r="AF214" s="134"/>
    </row>
    <row r="215" spans="1:32" s="31" customFormat="1" ht="15" thickBot="1" x14ac:dyDescent="0.35">
      <c r="A215" s="81">
        <f t="shared" si="75"/>
        <v>0</v>
      </c>
      <c r="B215" s="194" t="s">
        <v>365</v>
      </c>
      <c r="C215" s="198" t="s">
        <v>248</v>
      </c>
      <c r="D215" s="197"/>
      <c r="E215" s="37" t="s">
        <v>1010</v>
      </c>
      <c r="F215" s="37"/>
      <c r="G215" s="61"/>
      <c r="H215" s="61"/>
      <c r="I215" s="61"/>
      <c r="J215" s="61"/>
      <c r="K215" s="37"/>
      <c r="L215" s="37"/>
      <c r="M215" s="37"/>
      <c r="N215" s="37"/>
      <c r="O215" s="37"/>
      <c r="P215" s="201"/>
      <c r="Q215" s="139">
        <f t="shared" ref="Q215:AF215" si="77">SUM(Q216:Q227)</f>
        <v>0</v>
      </c>
      <c r="R215" s="139">
        <f t="shared" si="77"/>
        <v>0</v>
      </c>
      <c r="S215" s="139">
        <f t="shared" si="77"/>
        <v>4000</v>
      </c>
      <c r="T215" s="139">
        <f t="shared" si="77"/>
        <v>0</v>
      </c>
      <c r="U215" s="139">
        <f t="shared" si="77"/>
        <v>4600</v>
      </c>
      <c r="V215" s="139">
        <f t="shared" si="77"/>
        <v>0</v>
      </c>
      <c r="W215" s="139">
        <f t="shared" si="77"/>
        <v>4600</v>
      </c>
      <c r="X215" s="139">
        <f t="shared" si="77"/>
        <v>0</v>
      </c>
      <c r="Y215" s="119">
        <f t="shared" si="77"/>
        <v>0</v>
      </c>
      <c r="Z215" s="119">
        <f t="shared" si="77"/>
        <v>0</v>
      </c>
      <c r="AA215" s="139">
        <f t="shared" si="77"/>
        <v>0</v>
      </c>
      <c r="AB215" s="139">
        <f t="shared" si="77"/>
        <v>0</v>
      </c>
      <c r="AC215" s="139">
        <f t="shared" si="77"/>
        <v>0</v>
      </c>
      <c r="AD215" s="139">
        <f t="shared" si="77"/>
        <v>0</v>
      </c>
      <c r="AE215" s="139">
        <f t="shared" si="77"/>
        <v>0</v>
      </c>
      <c r="AF215" s="139">
        <f t="shared" si="77"/>
        <v>0</v>
      </c>
    </row>
    <row r="216" spans="1:32" s="31" customFormat="1" ht="15" thickBot="1" x14ac:dyDescent="0.35">
      <c r="A216" s="81" t="str">
        <f t="shared" si="75"/>
        <v>110701</v>
      </c>
      <c r="B216" s="194" t="s">
        <v>365</v>
      </c>
      <c r="C216" s="215" t="s">
        <v>248</v>
      </c>
      <c r="D216" s="207" t="s">
        <v>867</v>
      </c>
      <c r="E216" s="56" t="s">
        <v>570</v>
      </c>
      <c r="F216" s="33"/>
      <c r="G216" s="63"/>
      <c r="H216" s="63" t="s">
        <v>345</v>
      </c>
      <c r="I216" s="63" t="s">
        <v>345</v>
      </c>
      <c r="J216" s="63" t="s">
        <v>345</v>
      </c>
      <c r="K216" s="40"/>
      <c r="L216" s="40"/>
      <c r="M216" s="40"/>
      <c r="N216" s="40"/>
      <c r="O216" s="40"/>
      <c r="P216" s="237" t="s">
        <v>936</v>
      </c>
      <c r="Q216" s="135"/>
      <c r="R216" s="134"/>
      <c r="S216" s="135"/>
      <c r="T216" s="134"/>
      <c r="U216" s="135"/>
      <c r="V216" s="134"/>
      <c r="W216" s="135"/>
      <c r="X216" s="134"/>
      <c r="Y216" s="117" t="str">
        <f>IFERROR(VLOOKUP(CONCATENATE("Totaal ",$A216), Geg_Bkhd!$A$1:$O$294, 13, FALSE), "€ 0,00")</f>
        <v>€ 0,00</v>
      </c>
      <c r="Z216" s="117" t="str">
        <f>IFERROR(VLOOKUP(CONCATENATE("Totaal ",$A216), Geg_Bkhd!$A$1:$O$294, 14, FALSE), "€ 0,00")</f>
        <v>€ 0,00</v>
      </c>
      <c r="AA216" s="135"/>
      <c r="AB216" s="134"/>
      <c r="AC216" s="135"/>
      <c r="AD216" s="134"/>
      <c r="AE216" s="135"/>
      <c r="AF216" s="134"/>
    </row>
    <row r="217" spans="1:32" s="31" customFormat="1" ht="15" thickBot="1" x14ac:dyDescent="0.35">
      <c r="A217" s="81" t="str">
        <f t="shared" si="75"/>
        <v>110702</v>
      </c>
      <c r="B217" s="194" t="s">
        <v>365</v>
      </c>
      <c r="C217" s="215" t="s">
        <v>248</v>
      </c>
      <c r="D217" s="207" t="s">
        <v>889</v>
      </c>
      <c r="E217" s="56" t="s">
        <v>578</v>
      </c>
      <c r="F217" s="33"/>
      <c r="G217" s="63"/>
      <c r="H217" s="63" t="s">
        <v>345</v>
      </c>
      <c r="I217" s="63" t="s">
        <v>345</v>
      </c>
      <c r="J217" s="63" t="s">
        <v>345</v>
      </c>
      <c r="K217" s="40"/>
      <c r="L217" s="40"/>
      <c r="M217" s="40"/>
      <c r="N217" s="40"/>
      <c r="O217" s="40"/>
      <c r="P217" s="237" t="s">
        <v>937</v>
      </c>
      <c r="Q217" s="135"/>
      <c r="R217" s="134"/>
      <c r="S217" s="135"/>
      <c r="T217" s="134"/>
      <c r="U217" s="135"/>
      <c r="V217" s="134"/>
      <c r="W217" s="135"/>
      <c r="X217" s="134"/>
      <c r="Y217" s="117" t="str">
        <f>IFERROR(VLOOKUP(CONCATENATE("Totaal ",$A217), Geg_Bkhd!$A$1:$O$294, 13, FALSE), "€ 0,00")</f>
        <v>€ 0,00</v>
      </c>
      <c r="Z217" s="117" t="str">
        <f>IFERROR(VLOOKUP(CONCATENATE("Totaal ",$A217), Geg_Bkhd!$A$1:$O$294, 14, FALSE), "€ 0,00")</f>
        <v>€ 0,00</v>
      </c>
      <c r="AA217" s="135"/>
      <c r="AB217" s="134"/>
      <c r="AC217" s="135"/>
      <c r="AD217" s="134"/>
      <c r="AE217" s="135"/>
      <c r="AF217" s="134"/>
    </row>
    <row r="218" spans="1:32" s="31" customFormat="1" ht="15" thickBot="1" x14ac:dyDescent="0.35">
      <c r="A218" s="81" t="str">
        <f t="shared" si="75"/>
        <v>110703</v>
      </c>
      <c r="B218" s="194" t="s">
        <v>365</v>
      </c>
      <c r="C218" s="215" t="s">
        <v>248</v>
      </c>
      <c r="D218" s="207" t="s">
        <v>890</v>
      </c>
      <c r="E218" s="56" t="s">
        <v>579</v>
      </c>
      <c r="F218" s="33"/>
      <c r="G218" s="63"/>
      <c r="H218" s="63" t="s">
        <v>345</v>
      </c>
      <c r="I218" s="63" t="s">
        <v>345</v>
      </c>
      <c r="J218" s="63" t="s">
        <v>345</v>
      </c>
      <c r="K218" s="40"/>
      <c r="L218" s="40"/>
      <c r="M218" s="40"/>
      <c r="N218" s="40"/>
      <c r="O218" s="40"/>
      <c r="P218" s="237" t="s">
        <v>938</v>
      </c>
      <c r="Q218" s="135"/>
      <c r="R218" s="134"/>
      <c r="S218" s="135"/>
      <c r="T218" s="134"/>
      <c r="U218" s="135"/>
      <c r="V218" s="134"/>
      <c r="W218" s="135"/>
      <c r="X218" s="134"/>
      <c r="Y218" s="117" t="str">
        <f>IFERROR(VLOOKUP(CONCATENATE("Totaal ",$A218), Geg_Bkhd!$A$1:$O$294, 13, FALSE), "€ 0,00")</f>
        <v>€ 0,00</v>
      </c>
      <c r="Z218" s="117" t="str">
        <f>IFERROR(VLOOKUP(CONCATENATE("Totaal ",$A218), Geg_Bkhd!$A$1:$O$294, 14, FALSE), "€ 0,00")</f>
        <v>€ 0,00</v>
      </c>
      <c r="AA218" s="135"/>
      <c r="AB218" s="134"/>
      <c r="AC218" s="135"/>
      <c r="AD218" s="134"/>
      <c r="AE218" s="135"/>
      <c r="AF218" s="134"/>
    </row>
    <row r="219" spans="1:32" s="31" customFormat="1" ht="15" thickBot="1" x14ac:dyDescent="0.35">
      <c r="A219" s="81" t="str">
        <f t="shared" si="75"/>
        <v>110704</v>
      </c>
      <c r="B219" s="194" t="s">
        <v>365</v>
      </c>
      <c r="C219" s="215" t="s">
        <v>248</v>
      </c>
      <c r="D219" s="207" t="s">
        <v>891</v>
      </c>
      <c r="E219" s="56" t="s">
        <v>572</v>
      </c>
      <c r="F219" s="33"/>
      <c r="G219" s="63"/>
      <c r="H219" s="63" t="s">
        <v>345</v>
      </c>
      <c r="I219" s="63" t="s">
        <v>345</v>
      </c>
      <c r="J219" s="63" t="s">
        <v>345</v>
      </c>
      <c r="K219" s="40"/>
      <c r="L219" s="40"/>
      <c r="M219" s="40"/>
      <c r="N219" s="40"/>
      <c r="O219" s="40"/>
      <c r="P219" s="237" t="s">
        <v>939</v>
      </c>
      <c r="Q219" s="135"/>
      <c r="R219" s="134"/>
      <c r="S219" s="135"/>
      <c r="T219" s="134"/>
      <c r="U219" s="135"/>
      <c r="V219" s="134"/>
      <c r="W219" s="135"/>
      <c r="X219" s="134"/>
      <c r="Y219" s="117" t="str">
        <f>IFERROR(VLOOKUP(CONCATENATE("Totaal ",$A219), Geg_Bkhd!$A$1:$O$294, 13, FALSE), "€ 0,00")</f>
        <v>€ 0,00</v>
      </c>
      <c r="Z219" s="117" t="str">
        <f>IFERROR(VLOOKUP(CONCATENATE("Totaal ",$A219), Geg_Bkhd!$A$1:$O$294, 14, FALSE), "€ 0,00")</f>
        <v>€ 0,00</v>
      </c>
      <c r="AA219" s="135"/>
      <c r="AB219" s="134"/>
      <c r="AC219" s="135"/>
      <c r="AD219" s="134"/>
      <c r="AE219" s="135"/>
      <c r="AF219" s="134"/>
    </row>
    <row r="220" spans="1:32" s="31" customFormat="1" ht="15" thickBot="1" x14ac:dyDescent="0.35">
      <c r="A220" s="81" t="str">
        <f t="shared" si="75"/>
        <v>110705</v>
      </c>
      <c r="B220" s="194" t="s">
        <v>365</v>
      </c>
      <c r="C220" s="215" t="s">
        <v>248</v>
      </c>
      <c r="D220" s="207" t="s">
        <v>892</v>
      </c>
      <c r="E220" s="56" t="s">
        <v>575</v>
      </c>
      <c r="F220" s="33"/>
      <c r="G220" s="63"/>
      <c r="H220" s="63" t="s">
        <v>345</v>
      </c>
      <c r="I220" s="63" t="s">
        <v>345</v>
      </c>
      <c r="J220" s="63" t="s">
        <v>345</v>
      </c>
      <c r="K220" s="40"/>
      <c r="L220" s="40"/>
      <c r="M220" s="40"/>
      <c r="N220" s="40"/>
      <c r="O220" s="40"/>
      <c r="P220" s="237" t="s">
        <v>940</v>
      </c>
      <c r="Q220" s="135"/>
      <c r="R220" s="134"/>
      <c r="S220" s="135"/>
      <c r="T220" s="134"/>
      <c r="U220" s="135"/>
      <c r="V220" s="134"/>
      <c r="W220" s="135"/>
      <c r="X220" s="134"/>
      <c r="Y220" s="117" t="str">
        <f>IFERROR(VLOOKUP(CONCATENATE("Totaal ",$A220), Geg_Bkhd!$A$1:$O$294, 13, FALSE), "€ 0,00")</f>
        <v>€ 0,00</v>
      </c>
      <c r="Z220" s="117" t="str">
        <f>IFERROR(VLOOKUP(CONCATENATE("Totaal ",$A220), Geg_Bkhd!$A$1:$O$294, 14, FALSE), "€ 0,00")</f>
        <v>€ 0,00</v>
      </c>
      <c r="AA220" s="135"/>
      <c r="AB220" s="134"/>
      <c r="AC220" s="135"/>
      <c r="AD220" s="134"/>
      <c r="AE220" s="135"/>
      <c r="AF220" s="134"/>
    </row>
    <row r="221" spans="1:32" s="31" customFormat="1" ht="15" thickBot="1" x14ac:dyDescent="0.35">
      <c r="A221" s="81" t="str">
        <f t="shared" si="75"/>
        <v>110706</v>
      </c>
      <c r="B221" s="194" t="s">
        <v>365</v>
      </c>
      <c r="C221" s="215" t="s">
        <v>248</v>
      </c>
      <c r="D221" s="207" t="s">
        <v>893</v>
      </c>
      <c r="E221" s="56" t="s">
        <v>581</v>
      </c>
      <c r="F221" s="33"/>
      <c r="G221" s="63"/>
      <c r="H221" s="63" t="s">
        <v>345</v>
      </c>
      <c r="I221" s="63" t="s">
        <v>345</v>
      </c>
      <c r="J221" s="63" t="s">
        <v>345</v>
      </c>
      <c r="K221" s="40"/>
      <c r="L221" s="40"/>
      <c r="M221" s="40"/>
      <c r="N221" s="40"/>
      <c r="O221" s="40"/>
      <c r="P221" s="237" t="s">
        <v>941</v>
      </c>
      <c r="Q221" s="135"/>
      <c r="R221" s="134"/>
      <c r="S221" s="135">
        <v>500</v>
      </c>
      <c r="T221" s="134"/>
      <c r="U221" s="135"/>
      <c r="V221" s="134"/>
      <c r="W221" s="135"/>
      <c r="X221" s="134"/>
      <c r="Y221" s="117" t="str">
        <f>IFERROR(VLOOKUP(CONCATENATE("Totaal ",$A221), Geg_Bkhd!$A$1:$O$294, 13, FALSE), "€ 0,00")</f>
        <v>€ 0,00</v>
      </c>
      <c r="Z221" s="117" t="str">
        <f>IFERROR(VLOOKUP(CONCATENATE("Totaal ",$A221), Geg_Bkhd!$A$1:$O$294, 14, FALSE), "€ 0,00")</f>
        <v>€ 0,00</v>
      </c>
      <c r="AA221" s="135"/>
      <c r="AB221" s="134"/>
      <c r="AC221" s="135"/>
      <c r="AD221" s="134"/>
      <c r="AE221" s="135"/>
      <c r="AF221" s="134"/>
    </row>
    <row r="222" spans="1:32" s="31" customFormat="1" ht="15" thickBot="1" x14ac:dyDescent="0.35">
      <c r="A222" s="81" t="str">
        <f t="shared" si="75"/>
        <v>110707</v>
      </c>
      <c r="B222" s="194" t="s">
        <v>365</v>
      </c>
      <c r="C222" s="215" t="s">
        <v>248</v>
      </c>
      <c r="D222" s="207" t="s">
        <v>894</v>
      </c>
      <c r="E222" s="57" t="s">
        <v>597</v>
      </c>
      <c r="F222" s="33"/>
      <c r="G222" s="63"/>
      <c r="H222" s="63" t="s">
        <v>345</v>
      </c>
      <c r="I222" s="63" t="s">
        <v>345</v>
      </c>
      <c r="J222" s="63" t="s">
        <v>345</v>
      </c>
      <c r="K222" s="40"/>
      <c r="L222" s="40"/>
      <c r="M222" s="40"/>
      <c r="N222" s="40"/>
      <c r="O222" s="40"/>
      <c r="P222" s="237" t="s">
        <v>942</v>
      </c>
      <c r="Q222" s="135"/>
      <c r="R222" s="134"/>
      <c r="S222" s="147">
        <v>1500</v>
      </c>
      <c r="T222" s="148"/>
      <c r="U222" s="147">
        <v>500</v>
      </c>
      <c r="V222" s="134"/>
      <c r="W222" s="147">
        <v>500</v>
      </c>
      <c r="X222" s="134"/>
      <c r="Y222" s="117" t="str">
        <f>IFERROR(VLOOKUP(CONCATENATE("Totaal ",$A222), Geg_Bkhd!$A$1:$O$294, 13, FALSE), "€ 0,00")</f>
        <v>€ 0,00</v>
      </c>
      <c r="Z222" s="117" t="str">
        <f>IFERROR(VLOOKUP(CONCATENATE("Totaal ",$A222), Geg_Bkhd!$A$1:$O$294, 14, FALSE), "€ 0,00")</f>
        <v>€ 0,00</v>
      </c>
      <c r="AA222" s="135"/>
      <c r="AB222" s="134"/>
      <c r="AC222" s="135"/>
      <c r="AD222" s="134"/>
      <c r="AE222" s="135"/>
      <c r="AF222" s="134"/>
    </row>
    <row r="223" spans="1:32" s="31" customFormat="1" ht="15" thickBot="1" x14ac:dyDescent="0.35">
      <c r="A223" s="81" t="str">
        <f t="shared" si="75"/>
        <v>110708</v>
      </c>
      <c r="B223" s="194" t="s">
        <v>365</v>
      </c>
      <c r="C223" s="215" t="s">
        <v>248</v>
      </c>
      <c r="D223" s="207" t="s">
        <v>895</v>
      </c>
      <c r="E223" s="57" t="s">
        <v>598</v>
      </c>
      <c r="F223" s="33"/>
      <c r="G223" s="63"/>
      <c r="H223" s="63" t="s">
        <v>345</v>
      </c>
      <c r="I223" s="63" t="s">
        <v>345</v>
      </c>
      <c r="J223" s="63" t="s">
        <v>345</v>
      </c>
      <c r="K223" s="40"/>
      <c r="L223" s="40"/>
      <c r="M223" s="40"/>
      <c r="N223" s="40"/>
      <c r="O223" s="40"/>
      <c r="P223" s="237" t="s">
        <v>943</v>
      </c>
      <c r="Q223" s="135"/>
      <c r="R223" s="134"/>
      <c r="S223" s="147"/>
      <c r="T223" s="148"/>
      <c r="U223" s="147">
        <v>500</v>
      </c>
      <c r="V223" s="134"/>
      <c r="W223" s="147">
        <v>500</v>
      </c>
      <c r="X223" s="134"/>
      <c r="Y223" s="117" t="str">
        <f>IFERROR(VLOOKUP(CONCATENATE("Totaal ",$A223), Geg_Bkhd!$A$1:$O$294, 13, FALSE), "€ 0,00")</f>
        <v>€ 0,00</v>
      </c>
      <c r="Z223" s="117" t="str">
        <f>IFERROR(VLOOKUP(CONCATENATE("Totaal ",$A223), Geg_Bkhd!$A$1:$O$294, 14, FALSE), "€ 0,00")</f>
        <v>€ 0,00</v>
      </c>
      <c r="AA223" s="135"/>
      <c r="AB223" s="134"/>
      <c r="AC223" s="135"/>
      <c r="AD223" s="134"/>
      <c r="AE223" s="135"/>
      <c r="AF223" s="134"/>
    </row>
    <row r="224" spans="1:32" s="31" customFormat="1" ht="15" thickBot="1" x14ac:dyDescent="0.35">
      <c r="A224" s="81" t="str">
        <f t="shared" si="75"/>
        <v>110709</v>
      </c>
      <c r="B224" s="194" t="s">
        <v>365</v>
      </c>
      <c r="C224" s="215" t="s">
        <v>248</v>
      </c>
      <c r="D224" s="207" t="s">
        <v>896</v>
      </c>
      <c r="E224" s="57" t="s">
        <v>594</v>
      </c>
      <c r="F224" s="33"/>
      <c r="G224" s="63"/>
      <c r="H224" s="63" t="s">
        <v>345</v>
      </c>
      <c r="I224" s="63" t="s">
        <v>345</v>
      </c>
      <c r="J224" s="63" t="s">
        <v>345</v>
      </c>
      <c r="K224" s="40"/>
      <c r="L224" s="40"/>
      <c r="M224" s="40"/>
      <c r="N224" s="40"/>
      <c r="O224" s="40"/>
      <c r="P224" s="237" t="s">
        <v>944</v>
      </c>
      <c r="Q224" s="135"/>
      <c r="R224" s="134"/>
      <c r="S224" s="147">
        <v>500</v>
      </c>
      <c r="T224" s="148"/>
      <c r="U224" s="147">
        <v>500</v>
      </c>
      <c r="V224" s="134"/>
      <c r="W224" s="147">
        <v>500</v>
      </c>
      <c r="X224" s="134"/>
      <c r="Y224" s="117" t="str">
        <f>IFERROR(VLOOKUP(CONCATENATE("Totaal ",$A224), Geg_Bkhd!$A$1:$O$294, 13, FALSE), "€ 0,00")</f>
        <v>€ 0,00</v>
      </c>
      <c r="Z224" s="117" t="str">
        <f>IFERROR(VLOOKUP(CONCATENATE("Totaal ",$A224), Geg_Bkhd!$A$1:$O$294, 14, FALSE), "€ 0,00")</f>
        <v>€ 0,00</v>
      </c>
      <c r="AA224" s="135"/>
      <c r="AB224" s="134"/>
      <c r="AC224" s="135"/>
      <c r="AD224" s="134"/>
      <c r="AE224" s="135"/>
      <c r="AF224" s="134"/>
    </row>
    <row r="225" spans="1:33" s="31" customFormat="1" ht="15" thickBot="1" x14ac:dyDescent="0.35">
      <c r="A225" s="81" t="str">
        <f t="shared" si="75"/>
        <v>110710</v>
      </c>
      <c r="B225" s="194" t="s">
        <v>365</v>
      </c>
      <c r="C225" s="215" t="s">
        <v>248</v>
      </c>
      <c r="D225" s="207" t="s">
        <v>897</v>
      </c>
      <c r="E225" s="57" t="s">
        <v>602</v>
      </c>
      <c r="F225" s="33"/>
      <c r="G225" s="63"/>
      <c r="H225" s="63" t="s">
        <v>345</v>
      </c>
      <c r="I225" s="63" t="s">
        <v>345</v>
      </c>
      <c r="J225" s="63" t="s">
        <v>345</v>
      </c>
      <c r="K225" s="40"/>
      <c r="L225" s="40"/>
      <c r="M225" s="40"/>
      <c r="N225" s="40"/>
      <c r="O225" s="40"/>
      <c r="P225" s="237" t="s">
        <v>945</v>
      </c>
      <c r="Q225" s="135"/>
      <c r="R225" s="134"/>
      <c r="S225" s="147"/>
      <c r="T225" s="148"/>
      <c r="U225" s="147">
        <v>800</v>
      </c>
      <c r="V225" s="134"/>
      <c r="W225" s="147">
        <v>800</v>
      </c>
      <c r="X225" s="134"/>
      <c r="Y225" s="117" t="str">
        <f>IFERROR(VLOOKUP(CONCATENATE("Totaal ",$A225), Geg_Bkhd!$A$1:$O$294, 13, FALSE), "€ 0,00")</f>
        <v>€ 0,00</v>
      </c>
      <c r="Z225" s="117" t="str">
        <f>IFERROR(VLOOKUP(CONCATENATE("Totaal ",$A225), Geg_Bkhd!$A$1:$O$294, 14, FALSE), "€ 0,00")</f>
        <v>€ 0,00</v>
      </c>
      <c r="AA225" s="135"/>
      <c r="AB225" s="134"/>
      <c r="AC225" s="135"/>
      <c r="AD225" s="134"/>
      <c r="AE225" s="135"/>
      <c r="AF225" s="134"/>
    </row>
    <row r="226" spans="1:33" s="31" customFormat="1" ht="15" thickBot="1" x14ac:dyDescent="0.35">
      <c r="A226" s="81" t="str">
        <f t="shared" si="75"/>
        <v>110711</v>
      </c>
      <c r="B226" s="194" t="s">
        <v>365</v>
      </c>
      <c r="C226" s="215" t="s">
        <v>248</v>
      </c>
      <c r="D226" s="207" t="s">
        <v>898</v>
      </c>
      <c r="E226" s="57" t="s">
        <v>603</v>
      </c>
      <c r="F226" s="33"/>
      <c r="G226" s="63"/>
      <c r="H226" s="63" t="s">
        <v>345</v>
      </c>
      <c r="I226" s="63" t="s">
        <v>345</v>
      </c>
      <c r="J226" s="63" t="s">
        <v>345</v>
      </c>
      <c r="K226" s="40"/>
      <c r="L226" s="40"/>
      <c r="M226" s="40"/>
      <c r="N226" s="40"/>
      <c r="O226" s="40"/>
      <c r="P226" s="237" t="s">
        <v>946</v>
      </c>
      <c r="Q226" s="135"/>
      <c r="R226" s="134"/>
      <c r="S226" s="147">
        <v>1500</v>
      </c>
      <c r="T226" s="148"/>
      <c r="U226" s="147">
        <v>1500</v>
      </c>
      <c r="V226" s="134"/>
      <c r="W226" s="147">
        <v>1500</v>
      </c>
      <c r="X226" s="134"/>
      <c r="Y226" s="117" t="str">
        <f>IFERROR(VLOOKUP(CONCATENATE("Totaal ",$A226), Geg_Bkhd!$A$1:$O$294, 13, FALSE), "€ 0,00")</f>
        <v>€ 0,00</v>
      </c>
      <c r="Z226" s="117" t="str">
        <f>IFERROR(VLOOKUP(CONCATENATE("Totaal ",$A226), Geg_Bkhd!$A$1:$O$294, 14, FALSE), "€ 0,00")</f>
        <v>€ 0,00</v>
      </c>
      <c r="AA226" s="135"/>
      <c r="AB226" s="134"/>
      <c r="AC226" s="135"/>
      <c r="AD226" s="134"/>
      <c r="AE226" s="135"/>
      <c r="AF226" s="134"/>
    </row>
    <row r="227" spans="1:33" s="31" customFormat="1" ht="15" thickBot="1" x14ac:dyDescent="0.35">
      <c r="A227" s="81" t="str">
        <f t="shared" si="75"/>
        <v>110712</v>
      </c>
      <c r="B227" s="194" t="s">
        <v>365</v>
      </c>
      <c r="C227" s="215" t="s">
        <v>248</v>
      </c>
      <c r="D227" s="207" t="s">
        <v>899</v>
      </c>
      <c r="E227" s="57" t="s">
        <v>604</v>
      </c>
      <c r="F227" s="33"/>
      <c r="G227" s="63"/>
      <c r="H227" s="63" t="s">
        <v>345</v>
      </c>
      <c r="I227" s="63" t="s">
        <v>345</v>
      </c>
      <c r="J227" s="63" t="s">
        <v>345</v>
      </c>
      <c r="K227" s="40"/>
      <c r="L227" s="40"/>
      <c r="M227" s="40"/>
      <c r="N227" s="40"/>
      <c r="O227" s="40"/>
      <c r="P227" s="237" t="s">
        <v>947</v>
      </c>
      <c r="Q227" s="135"/>
      <c r="R227" s="134"/>
      <c r="S227" s="147"/>
      <c r="T227" s="148"/>
      <c r="U227" s="147">
        <v>800</v>
      </c>
      <c r="V227" s="134"/>
      <c r="W227" s="147">
        <v>800</v>
      </c>
      <c r="X227" s="134"/>
      <c r="Y227" s="117" t="str">
        <f>IFERROR(VLOOKUP(CONCATENATE("Totaal ",$A227), Geg_Bkhd!$A$1:$O$294, 13, FALSE), "€ 0,00")</f>
        <v>€ 0,00</v>
      </c>
      <c r="Z227" s="117" t="str">
        <f>IFERROR(VLOOKUP(CONCATENATE("Totaal ",$A227), Geg_Bkhd!$A$1:$O$294, 14, FALSE), "€ 0,00")</f>
        <v>€ 0,00</v>
      </c>
      <c r="AA227" s="135"/>
      <c r="AB227" s="134"/>
      <c r="AC227" s="135"/>
      <c r="AD227" s="134"/>
      <c r="AE227" s="135"/>
      <c r="AF227" s="134"/>
    </row>
    <row r="228" spans="1:33" s="91" customFormat="1" ht="18" thickBot="1" x14ac:dyDescent="0.4">
      <c r="A228" s="88">
        <f t="shared" si="75"/>
        <v>0</v>
      </c>
      <c r="B228" s="216" t="s">
        <v>23</v>
      </c>
      <c r="C228" s="216"/>
      <c r="D228" s="217"/>
      <c r="E228" s="89" t="s">
        <v>378</v>
      </c>
      <c r="F228" s="89"/>
      <c r="G228" s="90"/>
      <c r="H228" s="90"/>
      <c r="I228" s="90"/>
      <c r="J228" s="90"/>
      <c r="K228" s="89"/>
      <c r="L228" s="89"/>
      <c r="M228" s="89"/>
      <c r="N228" s="89"/>
      <c r="O228" s="89"/>
      <c r="P228" s="242"/>
      <c r="Q228" s="150">
        <f t="shared" ref="Q228:AF228" si="78">SUM(Q229+Q248+Q252+Q255+Q260+Q264+Q266)</f>
        <v>193725</v>
      </c>
      <c r="R228" s="150">
        <f t="shared" si="78"/>
        <v>287255</v>
      </c>
      <c r="S228" s="150">
        <f t="shared" si="78"/>
        <v>365057</v>
      </c>
      <c r="T228" s="150">
        <f t="shared" si="78"/>
        <v>539020.1</v>
      </c>
      <c r="U228" s="150">
        <f t="shared" si="78"/>
        <v>366985.01</v>
      </c>
      <c r="V228" s="150">
        <f t="shared" si="78"/>
        <v>538693.50199999998</v>
      </c>
      <c r="W228" s="150">
        <f t="shared" si="78"/>
        <v>371249.02499999997</v>
      </c>
      <c r="X228" s="150">
        <f t="shared" si="78"/>
        <v>544251.55499999993</v>
      </c>
      <c r="Y228" s="123">
        <f t="shared" si="78"/>
        <v>47276.210000000006</v>
      </c>
      <c r="Z228" s="123">
        <f t="shared" si="78"/>
        <v>123952.18</v>
      </c>
      <c r="AA228" s="150">
        <f t="shared" si="78"/>
        <v>0</v>
      </c>
      <c r="AB228" s="150">
        <f t="shared" si="78"/>
        <v>0</v>
      </c>
      <c r="AC228" s="150">
        <f t="shared" si="78"/>
        <v>0</v>
      </c>
      <c r="AD228" s="150">
        <f t="shared" si="78"/>
        <v>0</v>
      </c>
      <c r="AE228" s="150">
        <f t="shared" si="78"/>
        <v>0</v>
      </c>
      <c r="AF228" s="150">
        <f t="shared" si="78"/>
        <v>0</v>
      </c>
    </row>
    <row r="229" spans="1:33" s="1" customFormat="1" ht="15" thickBot="1" x14ac:dyDescent="0.35">
      <c r="A229" s="81">
        <f t="shared" si="75"/>
        <v>0</v>
      </c>
      <c r="B229" s="218" t="s">
        <v>23</v>
      </c>
      <c r="C229" s="218"/>
      <c r="D229" s="219"/>
      <c r="E229" s="44" t="s">
        <v>30</v>
      </c>
      <c r="F229" s="43"/>
      <c r="G229" s="66"/>
      <c r="H229" s="66"/>
      <c r="I229" s="66"/>
      <c r="J229" s="66"/>
      <c r="K229" s="43"/>
      <c r="L229" s="43"/>
      <c r="M229" s="43"/>
      <c r="N229" s="43"/>
      <c r="O229" s="43"/>
      <c r="P229" s="219"/>
      <c r="Q229" s="151">
        <f t="shared" ref="Q229:AF229" si="79">SUM(Q230+Q240)</f>
        <v>178200</v>
      </c>
      <c r="R229" s="151">
        <f t="shared" si="79"/>
        <v>0</v>
      </c>
      <c r="S229" s="151">
        <f t="shared" si="79"/>
        <v>332890</v>
      </c>
      <c r="T229" s="151">
        <f t="shared" si="79"/>
        <v>9000</v>
      </c>
      <c r="U229" s="151">
        <f t="shared" si="79"/>
        <v>335832.8</v>
      </c>
      <c r="V229" s="151">
        <f t="shared" si="79"/>
        <v>0</v>
      </c>
      <c r="W229" s="151">
        <f t="shared" si="79"/>
        <v>338777</v>
      </c>
      <c r="X229" s="151">
        <f t="shared" si="79"/>
        <v>0</v>
      </c>
      <c r="Y229" s="124">
        <f t="shared" si="79"/>
        <v>40155.530000000006</v>
      </c>
      <c r="Z229" s="124">
        <f t="shared" si="79"/>
        <v>292.76</v>
      </c>
      <c r="AA229" s="151">
        <f t="shared" si="79"/>
        <v>0</v>
      </c>
      <c r="AB229" s="151">
        <f t="shared" si="79"/>
        <v>0</v>
      </c>
      <c r="AC229" s="151">
        <f t="shared" si="79"/>
        <v>0</v>
      </c>
      <c r="AD229" s="151">
        <f t="shared" si="79"/>
        <v>0</v>
      </c>
      <c r="AE229" s="151">
        <f t="shared" si="79"/>
        <v>0</v>
      </c>
      <c r="AF229" s="151">
        <f t="shared" si="79"/>
        <v>0</v>
      </c>
    </row>
    <row r="230" spans="1:33" s="1" customFormat="1" ht="16.8" customHeight="1" thickBot="1" x14ac:dyDescent="0.35">
      <c r="A230" s="81">
        <f t="shared" si="75"/>
        <v>0</v>
      </c>
      <c r="B230" s="220" t="s">
        <v>23</v>
      </c>
      <c r="C230" s="221" t="s">
        <v>24</v>
      </c>
      <c r="D230" s="222"/>
      <c r="E230" s="83" t="s">
        <v>31</v>
      </c>
      <c r="F230" s="82"/>
      <c r="G230" s="84"/>
      <c r="H230" s="84"/>
      <c r="I230" s="84"/>
      <c r="J230" s="84"/>
      <c r="K230" s="82"/>
      <c r="L230" s="82"/>
      <c r="M230" s="82"/>
      <c r="N230" s="82"/>
      <c r="O230" s="82"/>
      <c r="P230" s="222"/>
      <c r="Q230" s="152">
        <f t="shared" ref="Q230:AF230" si="80">SUM(Q231:Q239)</f>
        <v>167000</v>
      </c>
      <c r="R230" s="152">
        <f t="shared" si="80"/>
        <v>0</v>
      </c>
      <c r="S230" s="152">
        <f t="shared" si="80"/>
        <v>322000</v>
      </c>
      <c r="T230" s="152">
        <f t="shared" si="80"/>
        <v>9000</v>
      </c>
      <c r="U230" s="153">
        <f t="shared" si="80"/>
        <v>324500</v>
      </c>
      <c r="V230" s="152">
        <f t="shared" si="80"/>
        <v>0</v>
      </c>
      <c r="W230" s="152">
        <f t="shared" si="80"/>
        <v>327000</v>
      </c>
      <c r="X230" s="152">
        <f t="shared" si="80"/>
        <v>0</v>
      </c>
      <c r="Y230" s="152">
        <f t="shared" si="80"/>
        <v>37981.770000000004</v>
      </c>
      <c r="Z230" s="152">
        <f t="shared" si="80"/>
        <v>292.76</v>
      </c>
      <c r="AA230" s="152">
        <f t="shared" si="80"/>
        <v>0</v>
      </c>
      <c r="AB230" s="152">
        <f t="shared" si="80"/>
        <v>0</v>
      </c>
      <c r="AC230" s="152">
        <f t="shared" si="80"/>
        <v>0</v>
      </c>
      <c r="AD230" s="152">
        <f t="shared" si="80"/>
        <v>0</v>
      </c>
      <c r="AE230" s="152">
        <f t="shared" si="80"/>
        <v>0</v>
      </c>
      <c r="AF230" s="152">
        <f t="shared" si="80"/>
        <v>0</v>
      </c>
    </row>
    <row r="231" spans="1:33" ht="15" thickBot="1" x14ac:dyDescent="0.35">
      <c r="A231" s="81" t="str">
        <f t="shared" si="75"/>
        <v>10110101</v>
      </c>
      <c r="B231" s="220" t="s">
        <v>23</v>
      </c>
      <c r="C231" s="223" t="s">
        <v>24</v>
      </c>
      <c r="D231" s="224" t="s">
        <v>160</v>
      </c>
      <c r="E231" s="45" t="s">
        <v>32</v>
      </c>
      <c r="F231" s="5"/>
      <c r="G231" s="63"/>
      <c r="H231" s="63"/>
      <c r="I231" s="63"/>
      <c r="J231" s="63"/>
      <c r="K231" s="8"/>
      <c r="L231" s="8"/>
      <c r="M231" s="8"/>
      <c r="N231" s="8"/>
      <c r="O231" s="8"/>
      <c r="P231" s="243" t="s">
        <v>530</v>
      </c>
      <c r="Q231" s="154">
        <v>71000</v>
      </c>
      <c r="R231" s="155"/>
      <c r="S231" s="154">
        <v>82000</v>
      </c>
      <c r="T231" s="155"/>
      <c r="U231" s="156">
        <v>84000</v>
      </c>
      <c r="V231" s="155"/>
      <c r="W231" s="154">
        <v>86000</v>
      </c>
      <c r="X231" s="155"/>
      <c r="Y231" s="117">
        <f>IFERROR(VLOOKUP(CONCATENATE("Totaal ",$A231), Geg_Bkhd!$A$1:$O$294, 13, FALSE), "€ 0,00")</f>
        <v>21977.170000000002</v>
      </c>
      <c r="Z231" s="117">
        <f>IFERROR(VLOOKUP(CONCATENATE("Totaal ",$A231), Geg_Bkhd!$A$1:$O$294, 14, FALSE), "€ 0,00")</f>
        <v>0</v>
      </c>
      <c r="AA231" s="170"/>
      <c r="AB231" s="155"/>
      <c r="AC231" s="170"/>
      <c r="AD231" s="155"/>
      <c r="AE231" s="170"/>
      <c r="AF231" s="155"/>
      <c r="AG231" s="49"/>
    </row>
    <row r="232" spans="1:33" ht="15" thickBot="1" x14ac:dyDescent="0.35">
      <c r="A232" s="81" t="str">
        <f t="shared" si="75"/>
        <v>10110102</v>
      </c>
      <c r="B232" s="220" t="s">
        <v>23</v>
      </c>
      <c r="C232" s="183" t="s">
        <v>24</v>
      </c>
      <c r="D232" s="224" t="s">
        <v>161</v>
      </c>
      <c r="E232" s="45" t="s">
        <v>106</v>
      </c>
      <c r="F232" s="5"/>
      <c r="G232" s="63"/>
      <c r="H232" s="63"/>
      <c r="I232" s="63"/>
      <c r="J232" s="63"/>
      <c r="K232" s="8"/>
      <c r="L232" s="8"/>
      <c r="M232" s="8"/>
      <c r="N232" s="8"/>
      <c r="O232" s="8"/>
      <c r="P232" s="243" t="s">
        <v>531</v>
      </c>
      <c r="Q232" s="157"/>
      <c r="R232" s="158"/>
      <c r="S232" s="137"/>
      <c r="T232" s="138"/>
      <c r="U232" s="137"/>
      <c r="V232" s="138"/>
      <c r="W232" s="137"/>
      <c r="X232" s="138"/>
      <c r="Y232" s="117">
        <f>IFERROR(VLOOKUP(CONCATENATE("Totaal ",$A232), Geg_Bkhd!$A$1:$O$294, 13, FALSE), "€ 0,00")</f>
        <v>3026.99</v>
      </c>
      <c r="Z232" s="117">
        <f>IFERROR(VLOOKUP(CONCATENATE("Totaal ",$A232), Geg_Bkhd!$A$1:$O$294, 14, FALSE), "€ 0,00")</f>
        <v>292.76</v>
      </c>
      <c r="AA232" s="137"/>
      <c r="AB232" s="138"/>
      <c r="AC232" s="137"/>
      <c r="AD232" s="138"/>
      <c r="AE232" s="137"/>
      <c r="AF232" s="138"/>
    </row>
    <row r="233" spans="1:33" ht="15" thickBot="1" x14ac:dyDescent="0.35">
      <c r="A233" s="81" t="str">
        <f t="shared" si="75"/>
        <v>10110103</v>
      </c>
      <c r="B233" s="223" t="s">
        <v>23</v>
      </c>
      <c r="C233" s="223" t="s">
        <v>24</v>
      </c>
      <c r="D233" s="224" t="s">
        <v>162</v>
      </c>
      <c r="E233" s="8" t="s">
        <v>33</v>
      </c>
      <c r="F233" s="5"/>
      <c r="G233" s="63"/>
      <c r="H233" s="63"/>
      <c r="I233" s="63"/>
      <c r="J233" s="63"/>
      <c r="K233" s="8"/>
      <c r="L233" s="8"/>
      <c r="M233" s="8"/>
      <c r="N233" s="8"/>
      <c r="O233" s="8"/>
      <c r="P233" s="243" t="s">
        <v>532</v>
      </c>
      <c r="Q233" s="135"/>
      <c r="R233" s="134"/>
      <c r="S233" s="135"/>
      <c r="T233" s="134"/>
      <c r="U233" s="135"/>
      <c r="V233" s="134"/>
      <c r="W233" s="135"/>
      <c r="X233" s="134"/>
      <c r="Y233" s="117">
        <f>IFERROR(VLOOKUP(CONCATENATE("Totaal ",$A233), Geg_Bkhd!$A$1:$O$294, 13, FALSE), "€ 0,00")</f>
        <v>173.48</v>
      </c>
      <c r="Z233" s="117">
        <f>IFERROR(VLOOKUP(CONCATENATE("Totaal ",$A233), Geg_Bkhd!$A$1:$O$294, 14, FALSE), "€ 0,00")</f>
        <v>0</v>
      </c>
      <c r="AA233" s="135"/>
      <c r="AB233" s="134"/>
      <c r="AC233" s="135"/>
      <c r="AD233" s="134"/>
      <c r="AE233" s="135"/>
      <c r="AF233" s="134"/>
    </row>
    <row r="234" spans="1:33" ht="15" thickBot="1" x14ac:dyDescent="0.35">
      <c r="A234" s="81" t="str">
        <f t="shared" si="75"/>
        <v>10110104</v>
      </c>
      <c r="B234" s="183" t="s">
        <v>23</v>
      </c>
      <c r="C234" s="183" t="s">
        <v>24</v>
      </c>
      <c r="D234" s="224" t="s">
        <v>163</v>
      </c>
      <c r="E234" s="8" t="s">
        <v>34</v>
      </c>
      <c r="F234" s="5"/>
      <c r="G234" s="63"/>
      <c r="H234" s="63"/>
      <c r="I234" s="63"/>
      <c r="J234" s="63"/>
      <c r="K234" s="8"/>
      <c r="L234" s="8"/>
      <c r="M234" s="8"/>
      <c r="N234" s="8"/>
      <c r="O234" s="8"/>
      <c r="P234" s="243" t="s">
        <v>533</v>
      </c>
      <c r="Q234" s="135"/>
      <c r="R234" s="134"/>
      <c r="S234" s="135"/>
      <c r="T234" s="134"/>
      <c r="U234" s="135"/>
      <c r="V234" s="134"/>
      <c r="W234" s="135"/>
      <c r="X234" s="134"/>
      <c r="Y234" s="117" t="str">
        <f>IFERROR(VLOOKUP(CONCATENATE("Totaal ",$A234), Geg_Bkhd!$A$1:$O$294, 13, FALSE), "€ 0,00")</f>
        <v>€ 0,00</v>
      </c>
      <c r="Z234" s="117" t="str">
        <f>IFERROR(VLOOKUP(CONCATENATE("Totaal ",$A234), Geg_Bkhd!$A$1:$O$294, 14, FALSE), "€ 0,00")</f>
        <v>€ 0,00</v>
      </c>
      <c r="AA234" s="135"/>
      <c r="AB234" s="134"/>
      <c r="AC234" s="135"/>
      <c r="AD234" s="134"/>
      <c r="AE234" s="135"/>
      <c r="AF234" s="134"/>
    </row>
    <row r="235" spans="1:33" s="1" customFormat="1" ht="15" thickBot="1" x14ac:dyDescent="0.35">
      <c r="A235" s="81" t="str">
        <f t="shared" si="75"/>
        <v>10110105</v>
      </c>
      <c r="B235" s="220" t="s">
        <v>23</v>
      </c>
      <c r="C235" s="223" t="s">
        <v>24</v>
      </c>
      <c r="D235" s="224" t="s">
        <v>164</v>
      </c>
      <c r="E235" s="8" t="s">
        <v>396</v>
      </c>
      <c r="F235" s="5"/>
      <c r="G235" s="63"/>
      <c r="H235" s="63"/>
      <c r="I235" s="63"/>
      <c r="J235" s="63"/>
      <c r="K235" s="8"/>
      <c r="L235" s="8"/>
      <c r="M235" s="8"/>
      <c r="N235" s="8"/>
      <c r="O235" s="8"/>
      <c r="P235" s="243" t="s">
        <v>534</v>
      </c>
      <c r="Q235" s="133">
        <v>14000</v>
      </c>
      <c r="R235" s="134"/>
      <c r="S235" s="134">
        <v>6000</v>
      </c>
      <c r="T235" s="134"/>
      <c r="U235" s="134">
        <v>6500</v>
      </c>
      <c r="V235" s="134"/>
      <c r="W235" s="134">
        <v>7000</v>
      </c>
      <c r="X235" s="134"/>
      <c r="Y235" s="117">
        <f>IFERROR(VLOOKUP(CONCATENATE("Totaal ",$A235), Geg_Bkhd!$A$1:$O$294, 13, FALSE), "€ 0,00")</f>
        <v>804.13</v>
      </c>
      <c r="Z235" s="117">
        <f>IFERROR(VLOOKUP(CONCATENATE("Totaal ",$A235), Geg_Bkhd!$A$1:$O$294, 14, FALSE), "€ 0,00")</f>
        <v>0</v>
      </c>
      <c r="AA235" s="135"/>
      <c r="AB235" s="134"/>
      <c r="AC235" s="135"/>
      <c r="AD235" s="134"/>
      <c r="AE235" s="135"/>
      <c r="AF235" s="134"/>
    </row>
    <row r="236" spans="1:33" s="31" customFormat="1" ht="15" thickBot="1" x14ac:dyDescent="0.35">
      <c r="A236" s="81" t="str">
        <f t="shared" si="75"/>
        <v>10110106</v>
      </c>
      <c r="B236" s="183" t="s">
        <v>23</v>
      </c>
      <c r="C236" s="183" t="s">
        <v>24</v>
      </c>
      <c r="D236" s="224" t="s">
        <v>296</v>
      </c>
      <c r="E236" s="40" t="s">
        <v>383</v>
      </c>
      <c r="F236" s="33"/>
      <c r="G236" s="63"/>
      <c r="H236" s="63"/>
      <c r="I236" s="63"/>
      <c r="J236" s="63"/>
      <c r="K236" s="40"/>
      <c r="L236" s="40"/>
      <c r="M236" s="40"/>
      <c r="N236" s="40"/>
      <c r="O236" s="40"/>
      <c r="P236" s="243" t="s">
        <v>535</v>
      </c>
      <c r="Q236" s="142">
        <v>38500</v>
      </c>
      <c r="R236" s="134"/>
      <c r="S236" s="142">
        <v>77000</v>
      </c>
      <c r="T236" s="134"/>
      <c r="U236" s="142">
        <v>77000</v>
      </c>
      <c r="V236" s="134"/>
      <c r="W236" s="143">
        <v>77000</v>
      </c>
      <c r="X236" s="134"/>
      <c r="Y236" s="117">
        <f>IFERROR(VLOOKUP(CONCATENATE("Totaal ",$A236), Geg_Bkhd!$A$1:$O$294, 13, FALSE), "€ 0,00")</f>
        <v>12000</v>
      </c>
      <c r="Z236" s="117">
        <f>IFERROR(VLOOKUP(CONCATENATE("Totaal ",$A236), Geg_Bkhd!$A$1:$O$294, 14, FALSE), "€ 0,00")</f>
        <v>0</v>
      </c>
      <c r="AA236" s="135"/>
      <c r="AB236" s="134"/>
      <c r="AC236" s="135"/>
      <c r="AD236" s="134"/>
      <c r="AE236" s="135"/>
      <c r="AF236" s="134"/>
    </row>
    <row r="237" spans="1:33" s="31" customFormat="1" ht="15" thickBot="1" x14ac:dyDescent="0.35">
      <c r="A237" s="81" t="str">
        <f t="shared" si="75"/>
        <v>10110107</v>
      </c>
      <c r="B237" s="220" t="s">
        <v>23</v>
      </c>
      <c r="C237" s="223" t="s">
        <v>24</v>
      </c>
      <c r="D237" s="224" t="s">
        <v>297</v>
      </c>
      <c r="E237" s="40" t="s">
        <v>384</v>
      </c>
      <c r="F237" s="33"/>
      <c r="G237" s="63"/>
      <c r="H237" s="63"/>
      <c r="I237" s="63"/>
      <c r="J237" s="63"/>
      <c r="K237" s="40"/>
      <c r="L237" s="40"/>
      <c r="M237" s="40"/>
      <c r="N237" s="40"/>
      <c r="O237" s="40"/>
      <c r="P237" s="243" t="s">
        <v>536</v>
      </c>
      <c r="Q237" s="142">
        <v>43500</v>
      </c>
      <c r="R237" s="134"/>
      <c r="S237" s="142">
        <v>87000</v>
      </c>
      <c r="T237" s="134"/>
      <c r="U237" s="142">
        <v>87000</v>
      </c>
      <c r="V237" s="134"/>
      <c r="W237" s="143">
        <v>87000</v>
      </c>
      <c r="X237" s="134"/>
      <c r="Y237" s="117" t="str">
        <f>IFERROR(VLOOKUP(CONCATENATE("Totaal ",$A237), Geg_Bkhd!$A$1:$O$294, 13, FALSE), "€ 0,00")</f>
        <v>€ 0,00</v>
      </c>
      <c r="Z237" s="117" t="str">
        <f>IFERROR(VLOOKUP(CONCATENATE("Totaal ",$A237), Geg_Bkhd!$A$1:$O$294, 14, FALSE), "€ 0,00")</f>
        <v>€ 0,00</v>
      </c>
      <c r="AA237" s="135"/>
      <c r="AB237" s="134"/>
      <c r="AC237" s="135"/>
      <c r="AD237" s="134"/>
      <c r="AE237" s="135"/>
      <c r="AF237" s="134"/>
    </row>
    <row r="238" spans="1:33" s="31" customFormat="1" ht="15" thickBot="1" x14ac:dyDescent="0.35">
      <c r="A238" s="81" t="str">
        <f t="shared" si="75"/>
        <v>10110108</v>
      </c>
      <c r="B238" s="220" t="s">
        <v>23</v>
      </c>
      <c r="C238" s="225" t="s">
        <v>24</v>
      </c>
      <c r="D238" s="226" t="s">
        <v>1007</v>
      </c>
      <c r="E238" s="56" t="s">
        <v>1017</v>
      </c>
      <c r="F238" s="33"/>
      <c r="G238" s="63"/>
      <c r="H238" s="63"/>
      <c r="I238" s="63"/>
      <c r="J238" s="63"/>
      <c r="K238" s="40"/>
      <c r="L238" s="40"/>
      <c r="M238" s="40"/>
      <c r="N238" s="40"/>
      <c r="O238" s="40"/>
      <c r="P238" s="244" t="s">
        <v>845</v>
      </c>
      <c r="Q238" s="141"/>
      <c r="R238" s="134"/>
      <c r="S238" s="142">
        <v>70000</v>
      </c>
      <c r="T238" s="134"/>
      <c r="U238" s="142">
        <v>70000</v>
      </c>
      <c r="V238" s="134"/>
      <c r="W238" s="252">
        <v>70000</v>
      </c>
      <c r="X238" s="134"/>
      <c r="Y238" s="117" t="str">
        <f>IFERROR(VLOOKUP(CONCATENATE("Totaal ",$A238), Geg_Bkhd!$A$1:$O$294, 13, FALSE), "€ 0,00")</f>
        <v>€ 0,00</v>
      </c>
      <c r="Z238" s="117" t="str">
        <f>IFERROR(VLOOKUP(CONCATENATE("Totaal ",$A238), Geg_Bkhd!$A$1:$O$294, 14, FALSE), "€ 0,00")</f>
        <v>€ 0,00</v>
      </c>
      <c r="AA238" s="135"/>
      <c r="AB238" s="134"/>
      <c r="AC238" s="135"/>
      <c r="AD238" s="134"/>
      <c r="AE238" s="135"/>
      <c r="AF238" s="134"/>
    </row>
    <row r="239" spans="1:33" s="31" customFormat="1" ht="15" thickBot="1" x14ac:dyDescent="0.35">
      <c r="A239" s="181" t="str">
        <f>P239</f>
        <v>10110109</v>
      </c>
      <c r="B239" s="220" t="s">
        <v>23</v>
      </c>
      <c r="C239" s="223" t="s">
        <v>24</v>
      </c>
      <c r="D239" s="224" t="s">
        <v>1014</v>
      </c>
      <c r="E239" s="60" t="s">
        <v>587</v>
      </c>
      <c r="F239" s="48"/>
      <c r="G239" s="71"/>
      <c r="H239" s="70"/>
      <c r="I239" s="74"/>
      <c r="J239" s="63"/>
      <c r="K239" s="40"/>
      <c r="L239" s="40"/>
      <c r="M239" s="40"/>
      <c r="N239" s="40"/>
      <c r="O239" s="40"/>
      <c r="P239" s="244" t="s">
        <v>1015</v>
      </c>
      <c r="Q239" s="135"/>
      <c r="R239" s="144"/>
      <c r="S239" s="135"/>
      <c r="T239" s="159">
        <v>9000</v>
      </c>
      <c r="U239" s="185"/>
      <c r="V239" s="148"/>
      <c r="W239" s="160"/>
      <c r="X239" s="148"/>
      <c r="Y239" s="117" t="str">
        <f>IFERROR(VLOOKUP(CONCATENATE("Totaal ",$A239), Geg_Bkhd!$A$1:$O$294, 13, FALSE), "€ 0,00")</f>
        <v>€ 0,00</v>
      </c>
      <c r="Z239" s="117" t="str">
        <f>IFERROR(VLOOKUP(CONCATENATE("Totaal ",$A239), Geg_Bkhd!$A$1:$O$294, 14, FALSE), "€ 0,00")</f>
        <v>€ 0,00</v>
      </c>
      <c r="AA239" s="179"/>
      <c r="AB239" s="148"/>
      <c r="AC239" s="179"/>
      <c r="AD239" s="148"/>
      <c r="AE239" s="179"/>
      <c r="AF239" s="148"/>
    </row>
    <row r="240" spans="1:33" s="1" customFormat="1" ht="15" customHeight="1" thickBot="1" x14ac:dyDescent="0.35">
      <c r="A240" s="81">
        <f t="shared" si="75"/>
        <v>0</v>
      </c>
      <c r="B240" s="183" t="s">
        <v>23</v>
      </c>
      <c r="C240" s="227" t="s">
        <v>25</v>
      </c>
      <c r="D240" s="228"/>
      <c r="E240" s="83" t="s">
        <v>35</v>
      </c>
      <c r="F240" s="83"/>
      <c r="G240" s="85"/>
      <c r="H240" s="85"/>
      <c r="I240" s="85"/>
      <c r="J240" s="85"/>
      <c r="K240" s="83"/>
      <c r="L240" s="83"/>
      <c r="M240" s="83"/>
      <c r="N240" s="83"/>
      <c r="O240" s="83"/>
      <c r="P240" s="228"/>
      <c r="Q240" s="161">
        <f t="shared" ref="Q240:AF240" si="81">SUM(Q241:Q247)</f>
        <v>11200</v>
      </c>
      <c r="R240" s="161">
        <f t="shared" si="81"/>
        <v>0</v>
      </c>
      <c r="S240" s="161">
        <f t="shared" si="81"/>
        <v>10890</v>
      </c>
      <c r="T240" s="161">
        <f t="shared" si="81"/>
        <v>0</v>
      </c>
      <c r="U240" s="161">
        <f t="shared" si="81"/>
        <v>11332.800000000001</v>
      </c>
      <c r="V240" s="161">
        <f t="shared" si="81"/>
        <v>0</v>
      </c>
      <c r="W240" s="161">
        <f t="shared" si="81"/>
        <v>11777</v>
      </c>
      <c r="X240" s="161">
        <f t="shared" si="81"/>
        <v>0</v>
      </c>
      <c r="Y240" s="125">
        <f t="shared" si="81"/>
        <v>2173.7600000000002</v>
      </c>
      <c r="Z240" s="125">
        <f t="shared" si="81"/>
        <v>0</v>
      </c>
      <c r="AA240" s="161">
        <f t="shared" si="81"/>
        <v>0</v>
      </c>
      <c r="AB240" s="161">
        <f t="shared" si="81"/>
        <v>0</v>
      </c>
      <c r="AC240" s="161">
        <f t="shared" si="81"/>
        <v>0</v>
      </c>
      <c r="AD240" s="161">
        <f t="shared" si="81"/>
        <v>0</v>
      </c>
      <c r="AE240" s="161">
        <f t="shared" si="81"/>
        <v>0</v>
      </c>
      <c r="AF240" s="161">
        <f t="shared" si="81"/>
        <v>0</v>
      </c>
    </row>
    <row r="241" spans="1:32" s="1" customFormat="1" ht="15" thickBot="1" x14ac:dyDescent="0.35">
      <c r="A241" s="81" t="str">
        <f t="shared" si="75"/>
        <v>10110201</v>
      </c>
      <c r="B241" s="182" t="s">
        <v>23</v>
      </c>
      <c r="C241" s="182" t="s">
        <v>25</v>
      </c>
      <c r="D241" s="188" t="s">
        <v>165</v>
      </c>
      <c r="E241" s="5" t="s">
        <v>36</v>
      </c>
      <c r="F241" s="5"/>
      <c r="G241" s="63"/>
      <c r="H241" s="63"/>
      <c r="I241" s="63"/>
      <c r="J241" s="63"/>
      <c r="K241" s="8"/>
      <c r="L241" s="8"/>
      <c r="M241" s="8"/>
      <c r="N241" s="8"/>
      <c r="O241" s="8"/>
      <c r="P241" s="237" t="s">
        <v>537</v>
      </c>
      <c r="Q241" s="133">
        <v>350</v>
      </c>
      <c r="R241" s="134"/>
      <c r="S241" s="134">
        <v>357</v>
      </c>
      <c r="T241" s="134"/>
      <c r="U241" s="134">
        <v>364.14</v>
      </c>
      <c r="V241" s="134"/>
      <c r="W241" s="134">
        <v>371.34999999999997</v>
      </c>
      <c r="X241" s="134"/>
      <c r="Y241" s="117">
        <f>IFERROR(VLOOKUP(CONCATENATE("Totaal ",$A241), Geg_Bkhd!$A$1:$O$294, 13, FALSE), "€ 0,00")</f>
        <v>124.11</v>
      </c>
      <c r="Z241" s="117">
        <f>IFERROR(VLOOKUP(CONCATENATE("Totaal ",$A241), Geg_Bkhd!$A$1:$O$294, 14, FALSE), "€ 0,00")</f>
        <v>0</v>
      </c>
      <c r="AA241" s="135"/>
      <c r="AB241" s="134"/>
      <c r="AC241" s="135"/>
      <c r="AD241" s="134"/>
      <c r="AE241" s="135"/>
      <c r="AF241" s="134"/>
    </row>
    <row r="242" spans="1:32" ht="15" thickBot="1" x14ac:dyDescent="0.35">
      <c r="A242" s="81" t="str">
        <f t="shared" si="75"/>
        <v>10110202</v>
      </c>
      <c r="B242" s="182" t="s">
        <v>23</v>
      </c>
      <c r="C242" s="182" t="s">
        <v>25</v>
      </c>
      <c r="D242" s="188" t="s">
        <v>166</v>
      </c>
      <c r="E242" s="5" t="s">
        <v>395</v>
      </c>
      <c r="F242" s="5"/>
      <c r="G242" s="63"/>
      <c r="H242" s="63"/>
      <c r="I242" s="63"/>
      <c r="J242" s="63"/>
      <c r="K242" s="8"/>
      <c r="L242" s="8"/>
      <c r="M242" s="8"/>
      <c r="N242" s="8"/>
      <c r="O242" s="8"/>
      <c r="P242" s="237" t="s">
        <v>539</v>
      </c>
      <c r="Q242" s="135">
        <v>4200</v>
      </c>
      <c r="R242" s="134"/>
      <c r="S242" s="134">
        <v>3000</v>
      </c>
      <c r="T242" s="134"/>
      <c r="U242" s="134">
        <v>3250</v>
      </c>
      <c r="V242" s="134"/>
      <c r="W242" s="134">
        <v>3500</v>
      </c>
      <c r="X242" s="134"/>
      <c r="Y242" s="117">
        <f>IFERROR(VLOOKUP(CONCATENATE("Totaal ",$A242), Geg_Bkhd!$A$1:$O$294, 13, FALSE), "€ 0,00")</f>
        <v>107.68</v>
      </c>
      <c r="Z242" s="117">
        <f>IFERROR(VLOOKUP(CONCATENATE("Totaal ",$A242), Geg_Bkhd!$A$1:$O$294, 14, FALSE), "€ 0,00")</f>
        <v>0</v>
      </c>
      <c r="AA242" s="135"/>
      <c r="AB242" s="134"/>
      <c r="AC242" s="135"/>
      <c r="AD242" s="134"/>
      <c r="AE242" s="135"/>
      <c r="AF242" s="134"/>
    </row>
    <row r="243" spans="1:32" ht="15" thickBot="1" x14ac:dyDescent="0.35">
      <c r="A243" s="81" t="str">
        <f t="shared" si="75"/>
        <v>10110203</v>
      </c>
      <c r="B243" s="182" t="s">
        <v>23</v>
      </c>
      <c r="C243" s="182" t="s">
        <v>25</v>
      </c>
      <c r="D243" s="188" t="s">
        <v>167</v>
      </c>
      <c r="E243" s="5" t="s">
        <v>291</v>
      </c>
      <c r="F243" s="5"/>
      <c r="G243" s="63"/>
      <c r="H243" s="63"/>
      <c r="I243" s="63"/>
      <c r="J243" s="63"/>
      <c r="K243" s="8"/>
      <c r="L243" s="8"/>
      <c r="M243" s="8"/>
      <c r="N243" s="8"/>
      <c r="O243" s="8"/>
      <c r="P243" s="237" t="s">
        <v>538</v>
      </c>
      <c r="Q243" s="133">
        <v>1200</v>
      </c>
      <c r="R243" s="134"/>
      <c r="S243" s="134">
        <v>1224</v>
      </c>
      <c r="T243" s="134"/>
      <c r="U243" s="134">
        <v>1248.48</v>
      </c>
      <c r="V243" s="134"/>
      <c r="W243" s="134">
        <v>1273.1999999999998</v>
      </c>
      <c r="X243" s="134"/>
      <c r="Y243" s="117">
        <f>IFERROR(VLOOKUP(CONCATENATE("Totaal ",$A243), Geg_Bkhd!$A$1:$O$294, 13, FALSE), "€ 0,00")</f>
        <v>951.13</v>
      </c>
      <c r="Z243" s="117">
        <f>IFERROR(VLOOKUP(CONCATENATE("Totaal ",$A243), Geg_Bkhd!$A$1:$O$294, 14, FALSE), "€ 0,00")</f>
        <v>0</v>
      </c>
      <c r="AA243" s="135"/>
      <c r="AB243" s="134"/>
      <c r="AC243" s="135"/>
      <c r="AD243" s="134"/>
      <c r="AE243" s="135"/>
      <c r="AF243" s="134"/>
    </row>
    <row r="244" spans="1:32" ht="15" thickBot="1" x14ac:dyDescent="0.35">
      <c r="A244" s="81" t="str">
        <f t="shared" si="75"/>
        <v>10110204</v>
      </c>
      <c r="B244" s="182" t="s">
        <v>23</v>
      </c>
      <c r="C244" s="182" t="s">
        <v>25</v>
      </c>
      <c r="D244" s="188" t="s">
        <v>168</v>
      </c>
      <c r="E244" s="5" t="s">
        <v>350</v>
      </c>
      <c r="F244" s="5"/>
      <c r="G244" s="63"/>
      <c r="H244" s="63"/>
      <c r="I244" s="63"/>
      <c r="J244" s="63"/>
      <c r="K244" s="8"/>
      <c r="L244" s="8"/>
      <c r="M244" s="8"/>
      <c r="N244" s="8"/>
      <c r="O244" s="8"/>
      <c r="P244" s="237" t="s">
        <v>540</v>
      </c>
      <c r="Q244" s="133">
        <v>1000</v>
      </c>
      <c r="R244" s="134"/>
      <c r="S244" s="134">
        <v>1020</v>
      </c>
      <c r="T244" s="134"/>
      <c r="U244" s="134">
        <v>1040.4000000000001</v>
      </c>
      <c r="V244" s="134"/>
      <c r="W244" s="134">
        <v>1061</v>
      </c>
      <c r="X244" s="134"/>
      <c r="Y244" s="117" t="str">
        <f>IFERROR(VLOOKUP(CONCATENATE("Totaal ",$A244), Geg_Bkhd!$A$1:$O$294, 13, FALSE), "€ 0,00")</f>
        <v>€ 0,00</v>
      </c>
      <c r="Z244" s="117" t="str">
        <f>IFERROR(VLOOKUP(CONCATENATE("Totaal ",$A244), Geg_Bkhd!$A$1:$O$294, 14, FALSE), "€ 0,00")</f>
        <v>€ 0,00</v>
      </c>
      <c r="AA244" s="135"/>
      <c r="AB244" s="134"/>
      <c r="AC244" s="135"/>
      <c r="AD244" s="134"/>
      <c r="AE244" s="135"/>
      <c r="AF244" s="134"/>
    </row>
    <row r="245" spans="1:32" s="1" customFormat="1" ht="15" thickBot="1" x14ac:dyDescent="0.35">
      <c r="A245" s="81" t="str">
        <f t="shared" si="75"/>
        <v>10110205</v>
      </c>
      <c r="B245" s="183" t="s">
        <v>23</v>
      </c>
      <c r="C245" s="182" t="s">
        <v>25</v>
      </c>
      <c r="D245" s="188" t="s">
        <v>169</v>
      </c>
      <c r="E245" s="5" t="s">
        <v>37</v>
      </c>
      <c r="F245" s="5"/>
      <c r="G245" s="63"/>
      <c r="H245" s="63"/>
      <c r="I245" s="63"/>
      <c r="J245" s="63"/>
      <c r="K245" s="8"/>
      <c r="L245" s="8"/>
      <c r="M245" s="8"/>
      <c r="N245" s="8"/>
      <c r="O245" s="8"/>
      <c r="P245" s="237" t="s">
        <v>541</v>
      </c>
      <c r="Q245" s="135">
        <v>950</v>
      </c>
      <c r="R245" s="134"/>
      <c r="S245" s="134">
        <v>969</v>
      </c>
      <c r="T245" s="134"/>
      <c r="U245" s="134">
        <v>988.38</v>
      </c>
      <c r="V245" s="134"/>
      <c r="W245" s="134">
        <v>1007.9499999999999</v>
      </c>
      <c r="X245" s="134"/>
      <c r="Y245" s="117">
        <f>IFERROR(VLOOKUP(CONCATENATE("Totaal ",$A245), Geg_Bkhd!$A$1:$O$294, 13, FALSE), "€ 0,00")</f>
        <v>990.84</v>
      </c>
      <c r="Z245" s="117">
        <f>IFERROR(VLOOKUP(CONCATENATE("Totaal ",$A245), Geg_Bkhd!$A$1:$O$294, 14, FALSE), "€ 0,00")</f>
        <v>0</v>
      </c>
      <c r="AA245" s="135"/>
      <c r="AB245" s="134"/>
      <c r="AC245" s="135"/>
      <c r="AD245" s="134"/>
      <c r="AE245" s="135"/>
      <c r="AF245" s="134"/>
    </row>
    <row r="246" spans="1:32" s="31" customFormat="1" ht="15" thickBot="1" x14ac:dyDescent="0.35">
      <c r="A246" s="81" t="str">
        <f t="shared" si="75"/>
        <v>10110206</v>
      </c>
      <c r="B246" s="183" t="s">
        <v>23</v>
      </c>
      <c r="C246" s="182" t="s">
        <v>25</v>
      </c>
      <c r="D246" s="188" t="s">
        <v>292</v>
      </c>
      <c r="E246" s="33" t="s">
        <v>293</v>
      </c>
      <c r="F246" s="33"/>
      <c r="G246" s="63"/>
      <c r="H246" s="63"/>
      <c r="I246" s="63"/>
      <c r="J246" s="63"/>
      <c r="K246" s="40"/>
      <c r="L246" s="40"/>
      <c r="M246" s="40"/>
      <c r="N246" s="40"/>
      <c r="O246" s="40"/>
      <c r="P246" s="237" t="s">
        <v>542</v>
      </c>
      <c r="Q246" s="135">
        <v>3500</v>
      </c>
      <c r="R246" s="134"/>
      <c r="S246" s="134">
        <v>3570</v>
      </c>
      <c r="T246" s="134"/>
      <c r="U246" s="134">
        <v>3641.4</v>
      </c>
      <c r="V246" s="134"/>
      <c r="W246" s="134">
        <v>3713.5</v>
      </c>
      <c r="X246" s="134"/>
      <c r="Y246" s="117" t="str">
        <f>IFERROR(VLOOKUP(CONCATENATE("Totaal ",$A246), Geg_Bkhd!$A$1:$O$294, 13, FALSE), "€ 0,00")</f>
        <v>€ 0,00</v>
      </c>
      <c r="Z246" s="117" t="str">
        <f>IFERROR(VLOOKUP(CONCATENATE("Totaal ",$A246), Geg_Bkhd!$A$1:$O$294, 14, FALSE), "€ 0,00")</f>
        <v>€ 0,00</v>
      </c>
      <c r="AA246" s="135"/>
      <c r="AB246" s="134"/>
      <c r="AC246" s="135"/>
      <c r="AD246" s="134"/>
      <c r="AE246" s="135"/>
      <c r="AF246" s="134"/>
    </row>
    <row r="247" spans="1:32" s="31" customFormat="1" ht="15" thickBot="1" x14ac:dyDescent="0.35">
      <c r="A247" s="81" t="str">
        <f t="shared" si="75"/>
        <v>10110207</v>
      </c>
      <c r="B247" s="183" t="s">
        <v>23</v>
      </c>
      <c r="C247" s="215" t="s">
        <v>25</v>
      </c>
      <c r="D247" s="194" t="s">
        <v>1006</v>
      </c>
      <c r="E247" s="56" t="s">
        <v>592</v>
      </c>
      <c r="F247" s="33"/>
      <c r="G247" s="63"/>
      <c r="H247" s="63"/>
      <c r="I247" s="63"/>
      <c r="J247" s="63"/>
      <c r="K247" s="40"/>
      <c r="L247" s="40"/>
      <c r="M247" s="40"/>
      <c r="N247" s="40"/>
      <c r="O247" s="40"/>
      <c r="P247" s="238" t="s">
        <v>844</v>
      </c>
      <c r="Q247" s="135"/>
      <c r="R247" s="134"/>
      <c r="S247" s="162">
        <v>750</v>
      </c>
      <c r="T247" s="134"/>
      <c r="U247" s="162">
        <v>800</v>
      </c>
      <c r="V247" s="134"/>
      <c r="W247" s="162">
        <v>850</v>
      </c>
      <c r="X247" s="134"/>
      <c r="Y247" s="117" t="str">
        <f>IFERROR(VLOOKUP(CONCATENATE("Totaal ",$A247), Geg_Bkhd!$A$1:$O$294, 13, FALSE), "€ 0,00")</f>
        <v>€ 0,00</v>
      </c>
      <c r="Z247" s="117" t="str">
        <f>IFERROR(VLOOKUP(CONCATENATE("Totaal ",$A247), Geg_Bkhd!$A$1:$O$294, 14, FALSE), "€ 0,00")</f>
        <v>€ 0,00</v>
      </c>
      <c r="AA247" s="135"/>
      <c r="AB247" s="134"/>
      <c r="AC247" s="135"/>
      <c r="AD247" s="134"/>
      <c r="AE247" s="135"/>
      <c r="AF247" s="134"/>
    </row>
    <row r="248" spans="1:32" s="1" customFormat="1" ht="15" thickBot="1" x14ac:dyDescent="0.35">
      <c r="A248" s="81">
        <f t="shared" si="75"/>
        <v>0</v>
      </c>
      <c r="B248" s="218" t="s">
        <v>26</v>
      </c>
      <c r="C248" s="218"/>
      <c r="D248" s="219"/>
      <c r="E248" s="11" t="s">
        <v>38</v>
      </c>
      <c r="F248" s="42"/>
      <c r="G248" s="68"/>
      <c r="H248" s="68"/>
      <c r="I248" s="68"/>
      <c r="J248" s="68"/>
      <c r="K248" s="42"/>
      <c r="L248" s="42"/>
      <c r="M248" s="42"/>
      <c r="N248" s="42"/>
      <c r="O248" s="42"/>
      <c r="P248" s="218"/>
      <c r="Q248" s="163">
        <f t="shared" ref="Q248:AF248" si="82">SUM(Q249:Q251)</f>
        <v>4500</v>
      </c>
      <c r="R248" s="163">
        <f t="shared" si="82"/>
        <v>0</v>
      </c>
      <c r="S248" s="163">
        <f t="shared" si="82"/>
        <v>4590</v>
      </c>
      <c r="T248" s="163">
        <f t="shared" si="82"/>
        <v>0</v>
      </c>
      <c r="U248" s="163">
        <f t="shared" si="82"/>
        <v>4681.7999999999993</v>
      </c>
      <c r="V248" s="163">
        <f t="shared" si="82"/>
        <v>0</v>
      </c>
      <c r="W248" s="163">
        <f t="shared" si="82"/>
        <v>4774.5</v>
      </c>
      <c r="X248" s="163">
        <f t="shared" si="82"/>
        <v>0</v>
      </c>
      <c r="Y248" s="126">
        <f t="shared" si="82"/>
        <v>966</v>
      </c>
      <c r="Z248" s="126">
        <f t="shared" si="82"/>
        <v>0</v>
      </c>
      <c r="AA248" s="163">
        <f t="shared" si="82"/>
        <v>0</v>
      </c>
      <c r="AB248" s="163">
        <f t="shared" si="82"/>
        <v>0</v>
      </c>
      <c r="AC248" s="163">
        <f t="shared" si="82"/>
        <v>0</v>
      </c>
      <c r="AD248" s="163">
        <f t="shared" si="82"/>
        <v>0</v>
      </c>
      <c r="AE248" s="163">
        <f t="shared" si="82"/>
        <v>0</v>
      </c>
      <c r="AF248" s="163">
        <f t="shared" si="82"/>
        <v>0</v>
      </c>
    </row>
    <row r="249" spans="1:32" s="1" customFormat="1" ht="15" thickBot="1" x14ac:dyDescent="0.35">
      <c r="A249" s="81" t="str">
        <f t="shared" si="75"/>
        <v>10210101</v>
      </c>
      <c r="B249" s="182" t="s">
        <v>26</v>
      </c>
      <c r="C249" s="182" t="s">
        <v>24</v>
      </c>
      <c r="D249" s="229" t="s">
        <v>170</v>
      </c>
      <c r="E249" s="17" t="s">
        <v>39</v>
      </c>
      <c r="F249" s="14"/>
      <c r="G249" s="63"/>
      <c r="H249" s="63"/>
      <c r="I249" s="63"/>
      <c r="J249" s="63"/>
      <c r="K249" s="8"/>
      <c r="L249" s="8"/>
      <c r="M249" s="8"/>
      <c r="N249" s="8"/>
      <c r="O249" s="8"/>
      <c r="P249" s="245" t="s">
        <v>543</v>
      </c>
      <c r="Q249" s="135">
        <v>3000</v>
      </c>
      <c r="R249" s="134"/>
      <c r="S249" s="134">
        <v>3060</v>
      </c>
      <c r="T249" s="134"/>
      <c r="U249" s="134">
        <v>3121.2</v>
      </c>
      <c r="V249" s="134"/>
      <c r="W249" s="134">
        <v>3183</v>
      </c>
      <c r="X249" s="134"/>
      <c r="Y249" s="117">
        <f>IFERROR(VLOOKUP(CONCATENATE("Totaal ",$A249), Geg_Bkhd!$A$1:$O$294, 13, FALSE), "€ 0,00")</f>
        <v>966</v>
      </c>
      <c r="Z249" s="117">
        <f>IFERROR(VLOOKUP(CONCATENATE("Totaal ",$A249), Geg_Bkhd!$A$1:$O$294, 14, FALSE), "€ 0,00")</f>
        <v>0</v>
      </c>
      <c r="AA249" s="135"/>
      <c r="AB249" s="134"/>
      <c r="AC249" s="135"/>
      <c r="AD249" s="134"/>
      <c r="AE249" s="135"/>
      <c r="AF249" s="134"/>
    </row>
    <row r="250" spans="1:32" s="31" customFormat="1" ht="15" thickBot="1" x14ac:dyDescent="0.35">
      <c r="A250" s="81" t="str">
        <f t="shared" si="75"/>
        <v>10210102</v>
      </c>
      <c r="B250" s="182" t="s">
        <v>26</v>
      </c>
      <c r="C250" s="182" t="s">
        <v>24</v>
      </c>
      <c r="D250" s="229" t="s">
        <v>171</v>
      </c>
      <c r="E250" s="40" t="s">
        <v>379</v>
      </c>
      <c r="F250" s="33"/>
      <c r="G250" s="63"/>
      <c r="H250" s="63"/>
      <c r="I250" s="63"/>
      <c r="J250" s="63"/>
      <c r="K250" s="40"/>
      <c r="L250" s="40"/>
      <c r="M250" s="40"/>
      <c r="N250" s="40"/>
      <c r="O250" s="40"/>
      <c r="P250" s="245" t="s">
        <v>544</v>
      </c>
      <c r="Q250" s="164">
        <v>500</v>
      </c>
      <c r="R250" s="165"/>
      <c r="S250" s="134">
        <v>510</v>
      </c>
      <c r="T250" s="165"/>
      <c r="U250" s="134">
        <v>520.20000000000005</v>
      </c>
      <c r="V250" s="165"/>
      <c r="W250" s="134">
        <v>530.5</v>
      </c>
      <c r="X250" s="165"/>
      <c r="Y250" s="117" t="str">
        <f>IFERROR(VLOOKUP(CONCATENATE("Totaal ",$A250), Geg_Bkhd!$A$1:$O$294, 13, FALSE), "€ 0,00")</f>
        <v>€ 0,00</v>
      </c>
      <c r="Z250" s="117" t="str">
        <f>IFERROR(VLOOKUP(CONCATENATE("Totaal ",$A250), Geg_Bkhd!$A$1:$O$294, 14, FALSE), "€ 0,00")</f>
        <v>€ 0,00</v>
      </c>
      <c r="AA250" s="171"/>
      <c r="AB250" s="165"/>
      <c r="AC250" s="171"/>
      <c r="AD250" s="165"/>
      <c r="AE250" s="171"/>
      <c r="AF250" s="165"/>
    </row>
    <row r="251" spans="1:32" ht="15" thickBot="1" x14ac:dyDescent="0.35">
      <c r="A251" s="81" t="str">
        <f t="shared" si="75"/>
        <v>10210103</v>
      </c>
      <c r="B251" s="182" t="s">
        <v>26</v>
      </c>
      <c r="C251" s="182" t="s">
        <v>24</v>
      </c>
      <c r="D251" s="229" t="s">
        <v>172</v>
      </c>
      <c r="E251" s="8" t="s">
        <v>388</v>
      </c>
      <c r="F251" s="5"/>
      <c r="G251" s="63"/>
      <c r="H251" s="63"/>
      <c r="I251" s="63"/>
      <c r="J251" s="63"/>
      <c r="K251" s="8"/>
      <c r="L251" s="8"/>
      <c r="M251" s="8"/>
      <c r="N251" s="8"/>
      <c r="O251" s="8"/>
      <c r="P251" s="246" t="s">
        <v>834</v>
      </c>
      <c r="Q251" s="135">
        <v>1000</v>
      </c>
      <c r="R251" s="134"/>
      <c r="S251" s="134">
        <v>1020</v>
      </c>
      <c r="T251" s="134"/>
      <c r="U251" s="134">
        <v>1040.4000000000001</v>
      </c>
      <c r="V251" s="134"/>
      <c r="W251" s="134">
        <v>1061</v>
      </c>
      <c r="X251" s="134"/>
      <c r="Y251" s="117" t="str">
        <f>IFERROR(VLOOKUP(CONCATENATE("Totaal ",$A251), Geg_Bkhd!$A$1:$O$294, 13, FALSE), "€ 0,00")</f>
        <v>€ 0,00</v>
      </c>
      <c r="Z251" s="117" t="str">
        <f>IFERROR(VLOOKUP(CONCATENATE("Totaal ",$A251), Geg_Bkhd!$A$1:$O$294, 14, FALSE), "€ 0,00")</f>
        <v>€ 0,00</v>
      </c>
      <c r="AA251" s="135"/>
      <c r="AB251" s="134"/>
      <c r="AC251" s="135"/>
      <c r="AD251" s="134"/>
      <c r="AE251" s="135"/>
      <c r="AF251" s="134"/>
    </row>
    <row r="252" spans="1:32" ht="15" thickBot="1" x14ac:dyDescent="0.35">
      <c r="A252" s="81">
        <f t="shared" si="75"/>
        <v>0</v>
      </c>
      <c r="B252" s="218" t="s">
        <v>27</v>
      </c>
      <c r="C252" s="218"/>
      <c r="D252" s="219"/>
      <c r="E252" s="11" t="s">
        <v>40</v>
      </c>
      <c r="F252" s="43"/>
      <c r="G252" s="66"/>
      <c r="H252" s="66"/>
      <c r="I252" s="66"/>
      <c r="J252" s="66"/>
      <c r="K252" s="43"/>
      <c r="L252" s="43"/>
      <c r="M252" s="43"/>
      <c r="N252" s="43"/>
      <c r="O252" s="43"/>
      <c r="P252" s="219"/>
      <c r="Q252" s="166">
        <f t="shared" ref="Q252:AF252" si="83">SUM(Q253:Q254)</f>
        <v>2500</v>
      </c>
      <c r="R252" s="166">
        <f t="shared" si="83"/>
        <v>0</v>
      </c>
      <c r="S252" s="166">
        <f t="shared" si="83"/>
        <v>1700</v>
      </c>
      <c r="T252" s="166">
        <f t="shared" si="83"/>
        <v>0</v>
      </c>
      <c r="U252" s="166">
        <f t="shared" si="83"/>
        <v>2601</v>
      </c>
      <c r="V252" s="166">
        <f t="shared" si="83"/>
        <v>0</v>
      </c>
      <c r="W252" s="166">
        <f t="shared" si="83"/>
        <v>2652.5</v>
      </c>
      <c r="X252" s="166">
        <f t="shared" si="83"/>
        <v>0</v>
      </c>
      <c r="Y252" s="127">
        <f t="shared" si="83"/>
        <v>400</v>
      </c>
      <c r="Z252" s="127">
        <f t="shared" si="83"/>
        <v>0</v>
      </c>
      <c r="AA252" s="166">
        <f t="shared" si="83"/>
        <v>0</v>
      </c>
      <c r="AB252" s="166">
        <f t="shared" si="83"/>
        <v>0</v>
      </c>
      <c r="AC252" s="166">
        <f t="shared" si="83"/>
        <v>0</v>
      </c>
      <c r="AD252" s="166">
        <f t="shared" si="83"/>
        <v>0</v>
      </c>
      <c r="AE252" s="166">
        <f t="shared" si="83"/>
        <v>0</v>
      </c>
      <c r="AF252" s="166">
        <f t="shared" si="83"/>
        <v>0</v>
      </c>
    </row>
    <row r="253" spans="1:32" ht="15" thickBot="1" x14ac:dyDescent="0.35">
      <c r="A253" s="81" t="str">
        <f t="shared" si="75"/>
        <v>10310101</v>
      </c>
      <c r="B253" s="183" t="s">
        <v>27</v>
      </c>
      <c r="C253" s="183" t="s">
        <v>24</v>
      </c>
      <c r="D253" s="188" t="s">
        <v>173</v>
      </c>
      <c r="E253" s="16" t="s">
        <v>41</v>
      </c>
      <c r="F253" s="5"/>
      <c r="G253" s="63"/>
      <c r="H253" s="63"/>
      <c r="I253" s="63"/>
      <c r="J253" s="63"/>
      <c r="K253" s="8"/>
      <c r="L253" s="8"/>
      <c r="M253" s="8"/>
      <c r="N253" s="8"/>
      <c r="O253" s="8"/>
      <c r="P253" s="237" t="s">
        <v>545</v>
      </c>
      <c r="Q253" s="133">
        <v>1200</v>
      </c>
      <c r="R253" s="134"/>
      <c r="S253" s="134">
        <v>1200</v>
      </c>
      <c r="T253" s="134"/>
      <c r="U253" s="134">
        <v>1248.48</v>
      </c>
      <c r="V253" s="134"/>
      <c r="W253" s="134">
        <v>1273.1999999999998</v>
      </c>
      <c r="X253" s="134"/>
      <c r="Y253" s="117">
        <f>IFERROR(VLOOKUP(CONCATENATE("Totaal ",$A253), Geg_Bkhd!$A$1:$O$294, 13, FALSE), "€ 0,00")</f>
        <v>400</v>
      </c>
      <c r="Z253" s="117">
        <f>IFERROR(VLOOKUP(CONCATENATE("Totaal ",$A253), Geg_Bkhd!$A$1:$O$294, 14, FALSE), "€ 0,00")</f>
        <v>0</v>
      </c>
      <c r="AA253" s="135"/>
      <c r="AB253" s="134"/>
      <c r="AC253" s="135"/>
      <c r="AD253" s="134"/>
      <c r="AE253" s="135"/>
      <c r="AF253" s="134"/>
    </row>
    <row r="254" spans="1:32" ht="15" thickBot="1" x14ac:dyDescent="0.35">
      <c r="A254" s="81" t="str">
        <f t="shared" si="75"/>
        <v>10310102</v>
      </c>
      <c r="B254" s="183" t="s">
        <v>27</v>
      </c>
      <c r="C254" s="183" t="s">
        <v>24</v>
      </c>
      <c r="D254" s="184" t="s">
        <v>174</v>
      </c>
      <c r="E254" s="8" t="s">
        <v>42</v>
      </c>
      <c r="F254" s="5"/>
      <c r="G254" s="63"/>
      <c r="H254" s="63"/>
      <c r="I254" s="63"/>
      <c r="J254" s="63"/>
      <c r="K254" s="8"/>
      <c r="L254" s="8"/>
      <c r="M254" s="8"/>
      <c r="N254" s="8"/>
      <c r="O254" s="8"/>
      <c r="P254" s="247" t="s">
        <v>546</v>
      </c>
      <c r="Q254" s="135">
        <v>1300</v>
      </c>
      <c r="R254" s="165"/>
      <c r="S254" s="134">
        <v>500</v>
      </c>
      <c r="T254" s="165"/>
      <c r="U254" s="134">
        <v>1352.52</v>
      </c>
      <c r="V254" s="165"/>
      <c r="W254" s="134">
        <v>1379.3</v>
      </c>
      <c r="X254" s="165"/>
      <c r="Y254" s="117" t="str">
        <f>IFERROR(VLOOKUP(CONCATENATE("Totaal ",$A254), Geg_Bkhd!$A$1:$O$294, 13, FALSE), "€ 0,00")</f>
        <v>€ 0,00</v>
      </c>
      <c r="Z254" s="117" t="str">
        <f>IFERROR(VLOOKUP(CONCATENATE("Totaal ",$A254), Geg_Bkhd!$A$1:$O$294, 14, FALSE), "€ 0,00")</f>
        <v>€ 0,00</v>
      </c>
      <c r="AA254" s="171"/>
      <c r="AB254" s="165"/>
      <c r="AC254" s="171"/>
      <c r="AD254" s="165"/>
      <c r="AE254" s="171"/>
      <c r="AF254" s="165"/>
    </row>
    <row r="255" spans="1:32" ht="15" thickBot="1" x14ac:dyDescent="0.35">
      <c r="A255" s="81">
        <f t="shared" si="75"/>
        <v>0</v>
      </c>
      <c r="B255" s="218" t="s">
        <v>43</v>
      </c>
      <c r="C255" s="218"/>
      <c r="D255" s="218"/>
      <c r="E255" s="42" t="s">
        <v>44</v>
      </c>
      <c r="F255" s="42"/>
      <c r="G255" s="68"/>
      <c r="H255" s="68"/>
      <c r="I255" s="68"/>
      <c r="J255" s="68"/>
      <c r="K255" s="42"/>
      <c r="L255" s="42"/>
      <c r="M255" s="42"/>
      <c r="N255" s="42"/>
      <c r="O255" s="42"/>
      <c r="P255" s="218"/>
      <c r="Q255" s="163">
        <f t="shared" ref="Q255:AF255" si="84">SUM(Q256:Q259)</f>
        <v>3350</v>
      </c>
      <c r="R255" s="163">
        <f t="shared" si="84"/>
        <v>0</v>
      </c>
      <c r="S255" s="163">
        <f t="shared" si="84"/>
        <v>17357</v>
      </c>
      <c r="T255" s="163">
        <f t="shared" si="84"/>
        <v>14000</v>
      </c>
      <c r="U255" s="163">
        <f t="shared" si="84"/>
        <v>18485.34</v>
      </c>
      <c r="V255" s="163">
        <f t="shared" si="84"/>
        <v>15000</v>
      </c>
      <c r="W255" s="163">
        <f t="shared" si="84"/>
        <v>19554.349999999999</v>
      </c>
      <c r="X255" s="163">
        <f t="shared" si="84"/>
        <v>16000</v>
      </c>
      <c r="Y255" s="163">
        <f t="shared" si="84"/>
        <v>2554</v>
      </c>
      <c r="Z255" s="163">
        <f t="shared" si="84"/>
        <v>16.16</v>
      </c>
      <c r="AA255" s="163">
        <f t="shared" si="84"/>
        <v>0</v>
      </c>
      <c r="AB255" s="163">
        <f t="shared" si="84"/>
        <v>0</v>
      </c>
      <c r="AC255" s="163">
        <f t="shared" si="84"/>
        <v>0</v>
      </c>
      <c r="AD255" s="163">
        <f t="shared" si="84"/>
        <v>0</v>
      </c>
      <c r="AE255" s="163">
        <f t="shared" si="84"/>
        <v>0</v>
      </c>
      <c r="AF255" s="163">
        <f t="shared" si="84"/>
        <v>0</v>
      </c>
    </row>
    <row r="256" spans="1:32" ht="15" thickBot="1" x14ac:dyDescent="0.35">
      <c r="A256" s="81" t="str">
        <f t="shared" si="75"/>
        <v>10410101</v>
      </c>
      <c r="B256" s="183" t="s">
        <v>43</v>
      </c>
      <c r="C256" s="183" t="s">
        <v>24</v>
      </c>
      <c r="D256" s="188" t="s">
        <v>175</v>
      </c>
      <c r="E256" s="5" t="s">
        <v>45</v>
      </c>
      <c r="F256" s="5"/>
      <c r="G256" s="63"/>
      <c r="H256" s="63"/>
      <c r="I256" s="63"/>
      <c r="J256" s="63"/>
      <c r="K256" s="8"/>
      <c r="L256" s="8"/>
      <c r="M256" s="8"/>
      <c r="N256" s="8"/>
      <c r="O256" s="8"/>
      <c r="P256" s="237" t="s">
        <v>547</v>
      </c>
      <c r="Q256" s="135">
        <v>2000</v>
      </c>
      <c r="R256" s="134"/>
      <c r="S256" s="134">
        <v>2000</v>
      </c>
      <c r="T256" s="134"/>
      <c r="U256" s="134">
        <v>2080.8000000000002</v>
      </c>
      <c r="V256" s="134"/>
      <c r="W256" s="134">
        <v>2122</v>
      </c>
      <c r="X256" s="134"/>
      <c r="Y256" s="117">
        <f>IFERROR(VLOOKUP(CONCATENATE("Totaal ",$A256), Geg_Bkhd!$A$1:$O$294, 13, FALSE), "€ 0,00")</f>
        <v>1800</v>
      </c>
      <c r="Z256" s="117">
        <f>IFERROR(VLOOKUP(CONCATENATE("Totaal ",$A256), Geg_Bkhd!$A$1:$O$294, 14, FALSE), "€ 0,00")</f>
        <v>0</v>
      </c>
      <c r="AA256" s="135"/>
      <c r="AB256" s="134"/>
      <c r="AC256" s="135"/>
      <c r="AD256" s="134"/>
      <c r="AE256" s="135"/>
      <c r="AF256" s="134"/>
    </row>
    <row r="257" spans="1:32" ht="15" thickBot="1" x14ac:dyDescent="0.35">
      <c r="A257" s="81" t="str">
        <f t="shared" si="75"/>
        <v>10410102</v>
      </c>
      <c r="B257" s="183" t="s">
        <v>43</v>
      </c>
      <c r="C257" s="183" t="s">
        <v>24</v>
      </c>
      <c r="D257" s="184" t="s">
        <v>176</v>
      </c>
      <c r="E257" s="5" t="s">
        <v>46</v>
      </c>
      <c r="F257" s="5"/>
      <c r="G257" s="63"/>
      <c r="H257" s="63"/>
      <c r="I257" s="63"/>
      <c r="J257" s="63"/>
      <c r="K257" s="8"/>
      <c r="L257" s="8"/>
      <c r="M257" s="8"/>
      <c r="N257" s="8"/>
      <c r="O257" s="8"/>
      <c r="P257" s="247" t="s">
        <v>548</v>
      </c>
      <c r="Q257" s="135">
        <v>350</v>
      </c>
      <c r="R257" s="134"/>
      <c r="S257" s="134">
        <v>357</v>
      </c>
      <c r="T257" s="134"/>
      <c r="U257" s="134">
        <v>364.14</v>
      </c>
      <c r="V257" s="134"/>
      <c r="W257" s="134">
        <v>371.34999999999997</v>
      </c>
      <c r="X257" s="134"/>
      <c r="Y257" s="117">
        <f>IFERROR(VLOOKUP(CONCATENATE("Totaal ",$A257), Geg_Bkhd!$A$1:$O$294, 13, FALSE), "€ 0,00")</f>
        <v>354</v>
      </c>
      <c r="Z257" s="117">
        <f>IFERROR(VLOOKUP(CONCATENATE("Totaal ",$A257), Geg_Bkhd!$A$1:$O$294, 14, FALSE), "€ 0,00")</f>
        <v>0</v>
      </c>
      <c r="AA257" s="135"/>
      <c r="AB257" s="134"/>
      <c r="AC257" s="135"/>
      <c r="AD257" s="134"/>
      <c r="AE257" s="135"/>
      <c r="AF257" s="134"/>
    </row>
    <row r="258" spans="1:32" ht="15" thickBot="1" x14ac:dyDescent="0.35">
      <c r="A258" s="81" t="str">
        <f t="shared" si="75"/>
        <v>10410103</v>
      </c>
      <c r="B258" s="183" t="s">
        <v>43</v>
      </c>
      <c r="C258" s="183" t="s">
        <v>24</v>
      </c>
      <c r="D258" s="229" t="s">
        <v>177</v>
      </c>
      <c r="E258" s="5" t="s">
        <v>295</v>
      </c>
      <c r="F258" s="5"/>
      <c r="G258" s="63"/>
      <c r="H258" s="63"/>
      <c r="I258" s="63"/>
      <c r="J258" s="63"/>
      <c r="K258" s="8"/>
      <c r="L258" s="8"/>
      <c r="M258" s="8"/>
      <c r="N258" s="8"/>
      <c r="O258" s="8"/>
      <c r="P258" s="245" t="s">
        <v>549</v>
      </c>
      <c r="Q258" s="135">
        <v>1000</v>
      </c>
      <c r="R258" s="134"/>
      <c r="S258" s="134">
        <v>1000</v>
      </c>
      <c r="T258" s="134"/>
      <c r="U258" s="134">
        <v>1040.4000000000001</v>
      </c>
      <c r="V258" s="134"/>
      <c r="W258" s="134">
        <v>1061</v>
      </c>
      <c r="X258" s="134"/>
      <c r="Y258" s="117">
        <f>IFERROR(VLOOKUP(CONCATENATE("Totaal ",$A258), Geg_Bkhd!$A$1:$O$294, 13, FALSE), "€ 0,00")</f>
        <v>400</v>
      </c>
      <c r="Z258" s="117">
        <f>IFERROR(VLOOKUP(CONCATENATE("Totaal ",$A258), Geg_Bkhd!$A$1:$O$294, 14, FALSE), "€ 0,00")</f>
        <v>16.16</v>
      </c>
      <c r="AA258" s="135"/>
      <c r="AB258" s="134"/>
      <c r="AC258" s="135"/>
      <c r="AD258" s="134"/>
      <c r="AE258" s="135"/>
      <c r="AF258" s="134"/>
    </row>
    <row r="259" spans="1:32" s="31" customFormat="1" ht="15" thickBot="1" x14ac:dyDescent="0.35">
      <c r="A259" s="181" t="str">
        <f>P259</f>
        <v>10410104</v>
      </c>
      <c r="B259" s="202" t="s">
        <v>43</v>
      </c>
      <c r="C259" s="202" t="s">
        <v>24</v>
      </c>
      <c r="D259" s="215" t="s">
        <v>1012</v>
      </c>
      <c r="E259" s="60" t="s">
        <v>1011</v>
      </c>
      <c r="F259" s="33"/>
      <c r="G259" s="63"/>
      <c r="H259" s="63"/>
      <c r="I259" s="63"/>
      <c r="J259" s="63"/>
      <c r="K259" s="40"/>
      <c r="L259" s="40"/>
      <c r="M259" s="40"/>
      <c r="N259" s="40"/>
      <c r="O259" s="40"/>
      <c r="P259" s="246" t="s">
        <v>1013</v>
      </c>
      <c r="Q259" s="179"/>
      <c r="R259" s="148"/>
      <c r="S259" s="251">
        <v>14000</v>
      </c>
      <c r="T259" s="251">
        <v>14000</v>
      </c>
      <c r="U259" s="253">
        <v>15000</v>
      </c>
      <c r="V259" s="253">
        <v>15000</v>
      </c>
      <c r="W259" s="148">
        <v>16000</v>
      </c>
      <c r="X259" s="148">
        <v>16000</v>
      </c>
      <c r="Y259" s="180"/>
      <c r="Z259" s="180"/>
      <c r="AA259" s="179"/>
      <c r="AB259" s="148"/>
      <c r="AC259" s="179"/>
      <c r="AD259" s="148"/>
      <c r="AE259" s="179"/>
      <c r="AF259" s="148"/>
    </row>
    <row r="260" spans="1:32" ht="15" thickBot="1" x14ac:dyDescent="0.35">
      <c r="A260" s="81">
        <f t="shared" si="75"/>
        <v>0</v>
      </c>
      <c r="B260" s="218" t="s">
        <v>47</v>
      </c>
      <c r="C260" s="218"/>
      <c r="D260" s="219"/>
      <c r="E260" s="10" t="s">
        <v>48</v>
      </c>
      <c r="F260" s="42"/>
      <c r="G260" s="68"/>
      <c r="H260" s="68"/>
      <c r="I260" s="68"/>
      <c r="J260" s="68"/>
      <c r="K260" s="42"/>
      <c r="L260" s="42"/>
      <c r="M260" s="42"/>
      <c r="N260" s="42"/>
      <c r="O260" s="42"/>
      <c r="P260" s="218"/>
      <c r="Q260" s="163">
        <f t="shared" ref="Q260:AF260" si="85">SUM(Q261:Q263)</f>
        <v>4675</v>
      </c>
      <c r="R260" s="163">
        <f t="shared" si="85"/>
        <v>0</v>
      </c>
      <c r="S260" s="163">
        <f t="shared" si="85"/>
        <v>8020</v>
      </c>
      <c r="T260" s="163">
        <f t="shared" si="85"/>
        <v>0</v>
      </c>
      <c r="U260" s="163">
        <f t="shared" si="85"/>
        <v>4863.87</v>
      </c>
      <c r="V260" s="163">
        <f t="shared" si="85"/>
        <v>0</v>
      </c>
      <c r="W260" s="163">
        <f t="shared" si="85"/>
        <v>4960.1750000000002</v>
      </c>
      <c r="X260" s="163">
        <f t="shared" si="85"/>
        <v>0</v>
      </c>
      <c r="Y260" s="126">
        <f t="shared" si="85"/>
        <v>2780.6800000000003</v>
      </c>
      <c r="Z260" s="126">
        <f t="shared" si="85"/>
        <v>0</v>
      </c>
      <c r="AA260" s="163">
        <f t="shared" si="85"/>
        <v>0</v>
      </c>
      <c r="AB260" s="163">
        <f t="shared" si="85"/>
        <v>0</v>
      </c>
      <c r="AC260" s="163">
        <f t="shared" si="85"/>
        <v>0</v>
      </c>
      <c r="AD260" s="163">
        <f t="shared" si="85"/>
        <v>0</v>
      </c>
      <c r="AE260" s="163">
        <f t="shared" si="85"/>
        <v>0</v>
      </c>
      <c r="AF260" s="163">
        <f t="shared" si="85"/>
        <v>0</v>
      </c>
    </row>
    <row r="261" spans="1:32" s="1" customFormat="1" ht="15" thickBot="1" x14ac:dyDescent="0.35">
      <c r="A261" s="81" t="str">
        <f t="shared" si="75"/>
        <v>10510101</v>
      </c>
      <c r="B261" s="182" t="s">
        <v>47</v>
      </c>
      <c r="C261" s="183" t="s">
        <v>24</v>
      </c>
      <c r="D261" s="229" t="s">
        <v>178</v>
      </c>
      <c r="E261" s="5" t="s">
        <v>49</v>
      </c>
      <c r="F261" s="5"/>
      <c r="G261" s="63"/>
      <c r="H261" s="63"/>
      <c r="I261" s="63"/>
      <c r="J261" s="63"/>
      <c r="K261" s="8"/>
      <c r="L261" s="8"/>
      <c r="M261" s="8"/>
      <c r="N261" s="8"/>
      <c r="O261" s="8"/>
      <c r="P261" s="245" t="s">
        <v>550</v>
      </c>
      <c r="Q261" s="135">
        <v>1175</v>
      </c>
      <c r="R261" s="134"/>
      <c r="S261" s="134">
        <v>5000</v>
      </c>
      <c r="T261" s="134"/>
      <c r="U261" s="134">
        <v>1222.47</v>
      </c>
      <c r="V261" s="134"/>
      <c r="W261" s="134">
        <v>1246.675</v>
      </c>
      <c r="X261" s="134"/>
      <c r="Y261" s="117">
        <f>IFERROR(VLOOKUP(CONCATENATE("Totaal ",$A261), Geg_Bkhd!$A$1:$O$294, 13, FALSE), "€ 0,00")</f>
        <v>2236.87</v>
      </c>
      <c r="Z261" s="117">
        <f>IFERROR(VLOOKUP(CONCATENATE("Totaal ",$A261), Geg_Bkhd!$A$1:$O$294, 14, FALSE), "€ 0,00")</f>
        <v>0</v>
      </c>
      <c r="AA261" s="135"/>
      <c r="AB261" s="134"/>
      <c r="AC261" s="135"/>
      <c r="AD261" s="134"/>
      <c r="AE261" s="135"/>
      <c r="AF261" s="134"/>
    </row>
    <row r="262" spans="1:32" s="1" customFormat="1" ht="15" thickBot="1" x14ac:dyDescent="0.35">
      <c r="A262" s="81" t="str">
        <f t="shared" si="75"/>
        <v>10510102</v>
      </c>
      <c r="B262" s="182" t="s">
        <v>47</v>
      </c>
      <c r="C262" s="183" t="s">
        <v>24</v>
      </c>
      <c r="D262" s="184" t="s">
        <v>179</v>
      </c>
      <c r="E262" s="5" t="s">
        <v>606</v>
      </c>
      <c r="F262" s="5"/>
      <c r="G262" s="63"/>
      <c r="H262" s="63"/>
      <c r="I262" s="63"/>
      <c r="J262" s="63"/>
      <c r="K262" s="8"/>
      <c r="L262" s="8"/>
      <c r="M262" s="8"/>
      <c r="N262" s="8"/>
      <c r="O262" s="8"/>
      <c r="P262" s="247" t="s">
        <v>551</v>
      </c>
      <c r="Q262" s="135">
        <v>1000</v>
      </c>
      <c r="R262" s="134"/>
      <c r="S262" s="134">
        <v>1020</v>
      </c>
      <c r="T262" s="134"/>
      <c r="U262" s="134">
        <v>1040.4000000000001</v>
      </c>
      <c r="V262" s="134"/>
      <c r="W262" s="134">
        <v>1061</v>
      </c>
      <c r="X262" s="134"/>
      <c r="Y262" s="117">
        <f>IFERROR(VLOOKUP(CONCATENATE("Totaal ",$A262), Geg_Bkhd!$A$1:$O$294, 13, FALSE), "€ 0,00")</f>
        <v>203.76000000000002</v>
      </c>
      <c r="Z262" s="117">
        <f>IFERROR(VLOOKUP(CONCATENATE("Totaal ",$A262), Geg_Bkhd!$A$1:$O$294, 14, FALSE), "€ 0,00")</f>
        <v>0</v>
      </c>
      <c r="AA262" s="135"/>
      <c r="AB262" s="134"/>
      <c r="AC262" s="135"/>
      <c r="AD262" s="134"/>
      <c r="AE262" s="135"/>
      <c r="AF262" s="134"/>
    </row>
    <row r="263" spans="1:32" s="1" customFormat="1" ht="29.4" thickBot="1" x14ac:dyDescent="0.35">
      <c r="A263" s="81" t="str">
        <f t="shared" ref="A263:A277" si="86">P263</f>
        <v>10510103</v>
      </c>
      <c r="B263" s="182" t="s">
        <v>47</v>
      </c>
      <c r="C263" s="183" t="s">
        <v>24</v>
      </c>
      <c r="D263" s="184" t="s">
        <v>180</v>
      </c>
      <c r="E263" s="5" t="s">
        <v>391</v>
      </c>
      <c r="F263" s="5"/>
      <c r="G263" s="63"/>
      <c r="H263" s="63"/>
      <c r="I263" s="63"/>
      <c r="J263" s="63"/>
      <c r="K263" s="8"/>
      <c r="L263" s="8"/>
      <c r="M263" s="8"/>
      <c r="N263" s="8"/>
      <c r="O263" s="8"/>
      <c r="P263" s="247" t="s">
        <v>552</v>
      </c>
      <c r="Q263" s="133">
        <v>2500</v>
      </c>
      <c r="R263" s="134"/>
      <c r="S263" s="134">
        <v>2000</v>
      </c>
      <c r="T263" s="134"/>
      <c r="U263" s="134">
        <v>2601</v>
      </c>
      <c r="V263" s="134"/>
      <c r="W263" s="134">
        <v>2652.5</v>
      </c>
      <c r="X263" s="134"/>
      <c r="Y263" s="117">
        <f>IFERROR(VLOOKUP(CONCATENATE("Totaal ",$A263), Geg_Bkhd!$A$1:$O$294, 13, FALSE), "€ 0,00")</f>
        <v>340.05</v>
      </c>
      <c r="Z263" s="117">
        <f>IFERROR(VLOOKUP(CONCATENATE("Totaal ",$A263), Geg_Bkhd!$A$1:$O$294, 14, FALSE), "€ 0,00")</f>
        <v>0</v>
      </c>
      <c r="AA263" s="135"/>
      <c r="AB263" s="134"/>
      <c r="AC263" s="135"/>
      <c r="AD263" s="134"/>
      <c r="AE263" s="135"/>
      <c r="AF263" s="134"/>
    </row>
    <row r="264" spans="1:32" s="1" customFormat="1" ht="15" thickBot="1" x14ac:dyDescent="0.35">
      <c r="A264" s="81">
        <f t="shared" si="86"/>
        <v>0</v>
      </c>
      <c r="B264" s="218" t="s">
        <v>50</v>
      </c>
      <c r="C264" s="218"/>
      <c r="D264" s="219"/>
      <c r="E264" s="10" t="s">
        <v>51</v>
      </c>
      <c r="F264" s="42"/>
      <c r="G264" s="68"/>
      <c r="H264" s="68"/>
      <c r="I264" s="68"/>
      <c r="J264" s="68"/>
      <c r="K264" s="42"/>
      <c r="L264" s="42"/>
      <c r="M264" s="42"/>
      <c r="N264" s="42"/>
      <c r="O264" s="42"/>
      <c r="P264" s="218"/>
      <c r="Q264" s="163">
        <f t="shared" ref="Q264:AF264" si="87">SUM(Q265)</f>
        <v>500</v>
      </c>
      <c r="R264" s="163">
        <f t="shared" si="87"/>
        <v>0</v>
      </c>
      <c r="S264" s="163">
        <f t="shared" si="87"/>
        <v>500</v>
      </c>
      <c r="T264" s="163">
        <f t="shared" si="87"/>
        <v>0</v>
      </c>
      <c r="U264" s="163">
        <f t="shared" si="87"/>
        <v>520.20000000000005</v>
      </c>
      <c r="V264" s="163">
        <f t="shared" si="87"/>
        <v>0</v>
      </c>
      <c r="W264" s="163">
        <f t="shared" si="87"/>
        <v>530.5</v>
      </c>
      <c r="X264" s="163">
        <f t="shared" si="87"/>
        <v>0</v>
      </c>
      <c r="Y264" s="126">
        <f t="shared" si="87"/>
        <v>0</v>
      </c>
      <c r="Z264" s="126">
        <f t="shared" si="87"/>
        <v>0</v>
      </c>
      <c r="AA264" s="163">
        <f t="shared" si="87"/>
        <v>0</v>
      </c>
      <c r="AB264" s="163">
        <f t="shared" si="87"/>
        <v>0</v>
      </c>
      <c r="AC264" s="163">
        <f t="shared" si="87"/>
        <v>0</v>
      </c>
      <c r="AD264" s="163">
        <f t="shared" si="87"/>
        <v>0</v>
      </c>
      <c r="AE264" s="163">
        <f t="shared" si="87"/>
        <v>0</v>
      </c>
      <c r="AF264" s="163">
        <f t="shared" si="87"/>
        <v>0</v>
      </c>
    </row>
    <row r="265" spans="1:32" s="1" customFormat="1" ht="15" thickBot="1" x14ac:dyDescent="0.35">
      <c r="A265" s="81" t="str">
        <f t="shared" si="86"/>
        <v>10610101</v>
      </c>
      <c r="B265" s="182" t="s">
        <v>50</v>
      </c>
      <c r="C265" s="183" t="s">
        <v>24</v>
      </c>
      <c r="D265" s="229" t="s">
        <v>181</v>
      </c>
      <c r="E265" s="5" t="s">
        <v>390</v>
      </c>
      <c r="F265" s="5"/>
      <c r="G265" s="63"/>
      <c r="H265" s="63"/>
      <c r="I265" s="63"/>
      <c r="J265" s="63"/>
      <c r="K265" s="8"/>
      <c r="L265" s="8"/>
      <c r="M265" s="8"/>
      <c r="N265" s="8"/>
      <c r="O265" s="8"/>
      <c r="P265" s="245" t="s">
        <v>553</v>
      </c>
      <c r="Q265" s="135">
        <v>500</v>
      </c>
      <c r="R265" s="134"/>
      <c r="S265" s="134">
        <v>500</v>
      </c>
      <c r="T265" s="134"/>
      <c r="U265" s="134">
        <v>520.20000000000005</v>
      </c>
      <c r="V265" s="134"/>
      <c r="W265" s="134">
        <v>530.5</v>
      </c>
      <c r="X265" s="134"/>
      <c r="Y265" s="117" t="str">
        <f>IFERROR(VLOOKUP(CONCATENATE("Totaal ",$A265), Geg_Bkhd!$A$1:$O$294, 13, FALSE), "€ 0,00")</f>
        <v>€ 0,00</v>
      </c>
      <c r="Z265" s="117" t="str">
        <f>IFERROR(VLOOKUP(CONCATENATE("Totaal ",$A265), Geg_Bkhd!$A$1:$O$294, 14, FALSE), "€ 0,00")</f>
        <v>€ 0,00</v>
      </c>
      <c r="AA265" s="135"/>
      <c r="AB265" s="134"/>
      <c r="AC265" s="135"/>
      <c r="AD265" s="134"/>
      <c r="AE265" s="135"/>
      <c r="AF265" s="134"/>
    </row>
    <row r="266" spans="1:32" s="1" customFormat="1" ht="15" thickBot="1" x14ac:dyDescent="0.35">
      <c r="A266" s="81">
        <f t="shared" si="86"/>
        <v>0</v>
      </c>
      <c r="B266" s="218" t="s">
        <v>52</v>
      </c>
      <c r="C266" s="218"/>
      <c r="D266" s="219"/>
      <c r="E266" s="10" t="s">
        <v>397</v>
      </c>
      <c r="F266" s="43"/>
      <c r="G266" s="66"/>
      <c r="H266" s="66"/>
      <c r="I266" s="66"/>
      <c r="J266" s="66"/>
      <c r="K266" s="43"/>
      <c r="L266" s="43"/>
      <c r="M266" s="43"/>
      <c r="N266" s="43"/>
      <c r="O266" s="43"/>
      <c r="P266" s="219"/>
      <c r="Q266" s="166">
        <f t="shared" ref="Q266:AF266" si="88">SUM(Q267:Q275)</f>
        <v>0</v>
      </c>
      <c r="R266" s="166">
        <f t="shared" si="88"/>
        <v>287255</v>
      </c>
      <c r="S266" s="166">
        <f t="shared" si="88"/>
        <v>0</v>
      </c>
      <c r="T266" s="166">
        <f t="shared" si="88"/>
        <v>516020.1</v>
      </c>
      <c r="U266" s="166">
        <f t="shared" si="88"/>
        <v>0</v>
      </c>
      <c r="V266" s="166">
        <f t="shared" si="88"/>
        <v>523693.50199999998</v>
      </c>
      <c r="W266" s="166">
        <f t="shared" si="88"/>
        <v>0</v>
      </c>
      <c r="X266" s="166">
        <f t="shared" si="88"/>
        <v>528251.55499999993</v>
      </c>
      <c r="Y266" s="128">
        <f t="shared" si="88"/>
        <v>420</v>
      </c>
      <c r="Z266" s="128">
        <f t="shared" si="88"/>
        <v>123643.26</v>
      </c>
      <c r="AA266" s="166">
        <f t="shared" si="88"/>
        <v>0</v>
      </c>
      <c r="AB266" s="166">
        <f t="shared" si="88"/>
        <v>0</v>
      </c>
      <c r="AC266" s="166">
        <f t="shared" si="88"/>
        <v>0</v>
      </c>
      <c r="AD266" s="166">
        <f t="shared" si="88"/>
        <v>0</v>
      </c>
      <c r="AE266" s="166">
        <f t="shared" si="88"/>
        <v>0</v>
      </c>
      <c r="AF266" s="166">
        <f t="shared" si="88"/>
        <v>0</v>
      </c>
    </row>
    <row r="267" spans="1:32" s="1" customFormat="1" ht="15" thickBot="1" x14ac:dyDescent="0.35">
      <c r="A267" s="81" t="str">
        <f t="shared" si="86"/>
        <v>10710101</v>
      </c>
      <c r="B267" s="182" t="s">
        <v>52</v>
      </c>
      <c r="C267" s="183" t="s">
        <v>24</v>
      </c>
      <c r="D267" s="229" t="s">
        <v>182</v>
      </c>
      <c r="E267" s="5" t="s">
        <v>53</v>
      </c>
      <c r="F267" s="5"/>
      <c r="G267" s="63"/>
      <c r="H267" s="63"/>
      <c r="I267" s="63"/>
      <c r="J267" s="63"/>
      <c r="K267" s="8"/>
      <c r="L267" s="8"/>
      <c r="M267" s="8"/>
      <c r="N267" s="8"/>
      <c r="O267" s="8"/>
      <c r="P267" s="245" t="s">
        <v>554</v>
      </c>
      <c r="Q267" s="135"/>
      <c r="R267" s="134">
        <v>10700</v>
      </c>
      <c r="S267" s="135"/>
      <c r="T267" s="134">
        <v>12750</v>
      </c>
      <c r="U267" s="135"/>
      <c r="V267" s="134">
        <v>13750</v>
      </c>
      <c r="W267" s="135"/>
      <c r="X267" s="172">
        <v>15000</v>
      </c>
      <c r="Y267" s="117">
        <f>IFERROR(VLOOKUP(CONCATENATE("Totaal ",$A267), Geg_Bkhd!$A$1:$O$294, 13, FALSE), "€ 0,00")</f>
        <v>0</v>
      </c>
      <c r="Z267" s="117">
        <f>IFERROR(VLOOKUP(CONCATENATE("Totaal ",$A267), Geg_Bkhd!$A$1:$O$294, 14, FALSE), "€ 0,00")</f>
        <v>6598</v>
      </c>
      <c r="AA267" s="173"/>
      <c r="AB267" s="134"/>
      <c r="AC267" s="135"/>
      <c r="AD267" s="134"/>
      <c r="AE267" s="135"/>
      <c r="AF267" s="134"/>
    </row>
    <row r="268" spans="1:32" s="1" customFormat="1" ht="15" thickBot="1" x14ac:dyDescent="0.35">
      <c r="A268" s="81" t="str">
        <f t="shared" si="86"/>
        <v>10710102</v>
      </c>
      <c r="B268" s="182" t="s">
        <v>52</v>
      </c>
      <c r="C268" s="183" t="s">
        <v>24</v>
      </c>
      <c r="D268" s="184" t="s">
        <v>183</v>
      </c>
      <c r="E268" s="5" t="s">
        <v>294</v>
      </c>
      <c r="F268" s="5"/>
      <c r="G268" s="63"/>
      <c r="H268" s="63"/>
      <c r="I268" s="63"/>
      <c r="J268" s="63"/>
      <c r="K268" s="8"/>
      <c r="L268" s="8"/>
      <c r="M268" s="8"/>
      <c r="N268" s="8"/>
      <c r="O268" s="8"/>
      <c r="P268" s="247" t="s">
        <v>555</v>
      </c>
      <c r="Q268" s="135"/>
      <c r="R268" s="134">
        <v>128255</v>
      </c>
      <c r="S268" s="135"/>
      <c r="T268" s="134">
        <v>130820.1</v>
      </c>
      <c r="U268" s="135"/>
      <c r="V268" s="134">
        <v>133436.50200000001</v>
      </c>
      <c r="W268" s="135"/>
      <c r="X268" s="172">
        <v>136078.55499999999</v>
      </c>
      <c r="Y268" s="117">
        <f>IFERROR(VLOOKUP(CONCATENATE("Totaal ",$A268), Geg_Bkhd!$A$1:$O$294, 13, FALSE), "€ 0,00")</f>
        <v>0</v>
      </c>
      <c r="Z268" s="117">
        <f>IFERROR(VLOOKUP(CONCATENATE("Totaal ",$A268), Geg_Bkhd!$A$1:$O$294, 14, FALSE), "€ 0,00")</f>
        <v>115430.26</v>
      </c>
      <c r="AA268" s="173"/>
      <c r="AB268" s="134"/>
      <c r="AC268" s="135"/>
      <c r="AD268" s="134"/>
      <c r="AE268" s="135"/>
      <c r="AF268" s="134"/>
    </row>
    <row r="269" spans="1:32" s="1" customFormat="1" ht="15" thickBot="1" x14ac:dyDescent="0.35">
      <c r="A269" s="81" t="str">
        <f t="shared" si="86"/>
        <v>10710103</v>
      </c>
      <c r="B269" s="182" t="s">
        <v>52</v>
      </c>
      <c r="C269" s="183" t="s">
        <v>24</v>
      </c>
      <c r="D269" s="184" t="s">
        <v>184</v>
      </c>
      <c r="E269" s="50" t="s">
        <v>298</v>
      </c>
      <c r="F269" s="36"/>
      <c r="G269" s="36"/>
      <c r="H269" s="36"/>
      <c r="I269" s="36"/>
      <c r="J269" s="63"/>
      <c r="K269" s="8"/>
      <c r="L269" s="8"/>
      <c r="M269" s="8"/>
      <c r="N269" s="8"/>
      <c r="O269" s="8"/>
      <c r="P269" s="247" t="s">
        <v>556</v>
      </c>
      <c r="Q269" s="135"/>
      <c r="R269" s="143">
        <v>108300</v>
      </c>
      <c r="S269" s="135"/>
      <c r="T269" s="143">
        <v>285250</v>
      </c>
      <c r="U269" s="135"/>
      <c r="V269" s="143">
        <v>285250</v>
      </c>
      <c r="W269" s="135"/>
      <c r="X269" s="174">
        <v>285250</v>
      </c>
      <c r="Y269" s="117" t="str">
        <f>IFERROR(VLOOKUP(CONCATENATE("Totaal ",$A269), Geg_Bkhd!$A$1:$O$294, 13, FALSE), "€ 0,00")</f>
        <v>€ 0,00</v>
      </c>
      <c r="Z269" s="117" t="str">
        <f>IFERROR(VLOOKUP(CONCATENATE("Totaal ",$A269), Geg_Bkhd!$A$1:$O$294, 14, FALSE), "€ 0,00")</f>
        <v>€ 0,00</v>
      </c>
      <c r="AA269" s="173"/>
      <c r="AB269" s="134"/>
      <c r="AC269" s="135"/>
      <c r="AD269" s="134"/>
      <c r="AE269" s="135"/>
      <c r="AF269" s="134"/>
    </row>
    <row r="270" spans="1:32" s="1" customFormat="1" ht="15" thickBot="1" x14ac:dyDescent="0.35">
      <c r="A270" s="81" t="str">
        <f t="shared" si="86"/>
        <v>10710104</v>
      </c>
      <c r="B270" s="182" t="s">
        <v>52</v>
      </c>
      <c r="C270" s="183" t="s">
        <v>24</v>
      </c>
      <c r="D270" s="184" t="s">
        <v>185</v>
      </c>
      <c r="E270" s="51" t="s">
        <v>398</v>
      </c>
      <c r="F270"/>
      <c r="G270" s="69"/>
      <c r="H270" s="69"/>
      <c r="I270" s="70"/>
      <c r="J270" s="63"/>
      <c r="K270" s="8"/>
      <c r="L270" s="8"/>
      <c r="M270" s="8"/>
      <c r="N270" s="8"/>
      <c r="O270" s="8"/>
      <c r="P270" s="247" t="s">
        <v>557</v>
      </c>
      <c r="Q270" s="135"/>
      <c r="R270" s="143">
        <v>37000</v>
      </c>
      <c r="S270" s="135"/>
      <c r="T270" s="143">
        <v>28050</v>
      </c>
      <c r="U270" s="135"/>
      <c r="V270" s="143">
        <v>28050</v>
      </c>
      <c r="W270" s="135"/>
      <c r="X270" s="174">
        <v>28050</v>
      </c>
      <c r="Y270" s="117" t="str">
        <f>IFERROR(VLOOKUP(CONCATENATE("Totaal ",$A270), Geg_Bkhd!$A$1:$O$294, 13, FALSE), "€ 0,00")</f>
        <v>€ 0,00</v>
      </c>
      <c r="Z270" s="117" t="str">
        <f>IFERROR(VLOOKUP(CONCATENATE("Totaal ",$A270), Geg_Bkhd!$A$1:$O$294, 14, FALSE), "€ 0,00")</f>
        <v>€ 0,00</v>
      </c>
      <c r="AA270" s="173"/>
      <c r="AB270" s="134"/>
      <c r="AC270" s="135"/>
      <c r="AD270" s="134"/>
      <c r="AE270" s="135"/>
      <c r="AF270" s="134"/>
    </row>
    <row r="271" spans="1:32" s="31" customFormat="1" ht="15" thickBot="1" x14ac:dyDescent="0.35">
      <c r="A271" s="181" t="str">
        <f>P271</f>
        <v>10710105</v>
      </c>
      <c r="B271" s="230" t="s">
        <v>52</v>
      </c>
      <c r="C271" s="230" t="s">
        <v>24</v>
      </c>
      <c r="D271" s="231" t="s">
        <v>186</v>
      </c>
      <c r="E271" s="51" t="s">
        <v>387</v>
      </c>
      <c r="F271" s="48"/>
      <c r="G271" s="71"/>
      <c r="H271" s="72"/>
      <c r="I271" s="73"/>
      <c r="J271" s="63"/>
      <c r="K271" s="40"/>
      <c r="L271" s="40"/>
      <c r="M271" s="40"/>
      <c r="N271" s="40"/>
      <c r="O271" s="40"/>
      <c r="P271" s="248" t="s">
        <v>558</v>
      </c>
      <c r="Q271" s="135"/>
      <c r="R271" s="144">
        <v>3000</v>
      </c>
      <c r="S271" s="135"/>
      <c r="T271" s="144">
        <v>3150</v>
      </c>
      <c r="U271" s="135"/>
      <c r="V271" s="144">
        <v>3307</v>
      </c>
      <c r="W271" s="135"/>
      <c r="X271" s="175">
        <v>3473</v>
      </c>
      <c r="Y271" s="117">
        <f>IFERROR(VLOOKUP(CONCATENATE("Totaal ",$A271), Geg_Bkhd!$A$1:$O$294, 13, FALSE), "€ 0,00")</f>
        <v>420</v>
      </c>
      <c r="Z271" s="117">
        <f>IFERROR(VLOOKUP(CONCATENATE("Totaal ",$A271), Geg_Bkhd!$A$1:$O$294, 14, FALSE), "€ 0,00")</f>
        <v>1615</v>
      </c>
      <c r="AA271" s="173"/>
      <c r="AB271" s="134"/>
      <c r="AC271" s="135"/>
      <c r="AD271" s="134"/>
      <c r="AE271" s="135"/>
      <c r="AF271" s="134"/>
    </row>
    <row r="272" spans="1:32" s="31" customFormat="1" ht="15" thickBot="1" x14ac:dyDescent="0.35">
      <c r="A272" s="181" t="str">
        <f>P272</f>
        <v>10710106</v>
      </c>
      <c r="B272" s="215" t="s">
        <v>52</v>
      </c>
      <c r="C272" s="215" t="s">
        <v>24</v>
      </c>
      <c r="D272" s="232" t="s">
        <v>950</v>
      </c>
      <c r="E272" s="60" t="s">
        <v>590</v>
      </c>
      <c r="F272" s="48"/>
      <c r="G272" s="71"/>
      <c r="H272" s="70"/>
      <c r="I272" s="74"/>
      <c r="J272" s="63"/>
      <c r="K272" s="40"/>
      <c r="L272" s="40"/>
      <c r="M272" s="40"/>
      <c r="N272" s="40"/>
      <c r="O272" s="40"/>
      <c r="P272" s="249" t="s">
        <v>835</v>
      </c>
      <c r="Q272" s="135"/>
      <c r="R272" s="144"/>
      <c r="S272" s="135"/>
      <c r="T272" s="144">
        <v>3000</v>
      </c>
      <c r="U272" s="135"/>
      <c r="V272" s="144">
        <v>4000</v>
      </c>
      <c r="W272" s="135"/>
      <c r="X272" s="175">
        <v>4500</v>
      </c>
      <c r="Y272" s="117" t="str">
        <f>IFERROR(VLOOKUP(CONCATENATE("Totaal ",$A272), Geg_Bkhd!$A$1:$O$294, 13, FALSE), "€ 0,00")</f>
        <v>€ 0,00</v>
      </c>
      <c r="Z272" s="117" t="str">
        <f>IFERROR(VLOOKUP(CONCATENATE("Totaal ",$A272), Geg_Bkhd!$A$1:$O$294, 14, FALSE), "€ 0,00")</f>
        <v>€ 0,00</v>
      </c>
      <c r="AA272" s="173"/>
      <c r="AB272" s="134"/>
      <c r="AC272" s="135"/>
      <c r="AD272" s="134"/>
      <c r="AE272" s="135"/>
      <c r="AF272" s="134"/>
    </row>
    <row r="273" spans="1:32" s="31" customFormat="1" ht="15" thickBot="1" x14ac:dyDescent="0.35">
      <c r="A273" s="81" t="str">
        <f t="shared" si="86"/>
        <v>10710107</v>
      </c>
      <c r="B273" s="215" t="s">
        <v>52</v>
      </c>
      <c r="C273" s="202" t="s">
        <v>24</v>
      </c>
      <c r="D273" s="233" t="s">
        <v>951</v>
      </c>
      <c r="E273" s="60" t="s">
        <v>586</v>
      </c>
      <c r="F273" s="48"/>
      <c r="G273" s="71"/>
      <c r="H273" s="70"/>
      <c r="I273" s="74"/>
      <c r="J273" s="63"/>
      <c r="K273" s="40"/>
      <c r="L273" s="40"/>
      <c r="M273" s="40"/>
      <c r="N273" s="40"/>
      <c r="O273" s="40"/>
      <c r="P273" s="249" t="s">
        <v>836</v>
      </c>
      <c r="Q273" s="135"/>
      <c r="R273" s="144"/>
      <c r="S273" s="135"/>
      <c r="T273" s="144">
        <v>20000</v>
      </c>
      <c r="U273" s="135"/>
      <c r="V273" s="144">
        <v>20000</v>
      </c>
      <c r="W273" s="135"/>
      <c r="X273" s="175">
        <v>20000</v>
      </c>
      <c r="Y273" s="117" t="str">
        <f>IFERROR(VLOOKUP(CONCATENATE("Totaal ",$A273), Geg_Bkhd!$A$1:$O$294, 13, FALSE), "€ 0,00")</f>
        <v>€ 0,00</v>
      </c>
      <c r="Z273" s="117" t="str">
        <f>IFERROR(VLOOKUP(CONCATENATE("Totaal ",$A273), Geg_Bkhd!$A$1:$O$294, 14, FALSE), "€ 0,00")</f>
        <v>€ 0,00</v>
      </c>
      <c r="AA273" s="173"/>
      <c r="AB273" s="134"/>
      <c r="AC273" s="135"/>
      <c r="AD273" s="134"/>
      <c r="AE273" s="135"/>
      <c r="AF273" s="134"/>
    </row>
    <row r="274" spans="1:32" s="31" customFormat="1" ht="15" thickBot="1" x14ac:dyDescent="0.35">
      <c r="A274" s="81" t="str">
        <f t="shared" si="86"/>
        <v>10710108</v>
      </c>
      <c r="B274" s="215" t="s">
        <v>52</v>
      </c>
      <c r="C274" s="202" t="s">
        <v>24</v>
      </c>
      <c r="D274" s="233" t="s">
        <v>952</v>
      </c>
      <c r="E274" s="60" t="s">
        <v>588</v>
      </c>
      <c r="F274" s="48"/>
      <c r="G274" s="71"/>
      <c r="H274" s="70"/>
      <c r="I274" s="74"/>
      <c r="J274" s="63"/>
      <c r="K274" s="40"/>
      <c r="L274" s="40"/>
      <c r="M274" s="40"/>
      <c r="N274" s="40"/>
      <c r="O274" s="40"/>
      <c r="P274" s="249" t="s">
        <v>837</v>
      </c>
      <c r="Q274" s="135"/>
      <c r="R274" s="144"/>
      <c r="S274" s="135"/>
      <c r="T274" s="144">
        <v>30500</v>
      </c>
      <c r="U274" s="135"/>
      <c r="V274" s="144">
        <v>30900</v>
      </c>
      <c r="W274" s="135"/>
      <c r="X274" s="175">
        <v>30900</v>
      </c>
      <c r="Y274" s="117" t="str">
        <f>IFERROR(VLOOKUP(CONCATENATE("Totaal ",$A274), Geg_Bkhd!$A$1:$O$294, 13, FALSE), "€ 0,00")</f>
        <v>€ 0,00</v>
      </c>
      <c r="Z274" s="117" t="str">
        <f>IFERROR(VLOOKUP(CONCATENATE("Totaal ",$A274), Geg_Bkhd!$A$1:$O$294, 14, FALSE), "€ 0,00")</f>
        <v>€ 0,00</v>
      </c>
      <c r="AA274" s="173"/>
      <c r="AB274" s="134"/>
      <c r="AC274" s="135"/>
      <c r="AD274" s="134"/>
      <c r="AE274" s="135"/>
      <c r="AF274" s="134"/>
    </row>
    <row r="275" spans="1:32" s="31" customFormat="1" ht="15" thickBot="1" x14ac:dyDescent="0.35">
      <c r="A275" s="81" t="str">
        <f t="shared" si="86"/>
        <v>10710109</v>
      </c>
      <c r="B275" s="215" t="s">
        <v>52</v>
      </c>
      <c r="C275" s="202" t="s">
        <v>24</v>
      </c>
      <c r="D275" s="233" t="s">
        <v>953</v>
      </c>
      <c r="E275" s="60" t="s">
        <v>589</v>
      </c>
      <c r="F275" s="48"/>
      <c r="G275" s="71"/>
      <c r="H275" s="70"/>
      <c r="I275" s="74"/>
      <c r="J275" s="63"/>
      <c r="K275" s="40"/>
      <c r="L275" s="40"/>
      <c r="M275" s="40"/>
      <c r="N275" s="40"/>
      <c r="O275" s="40"/>
      <c r="P275" s="249" t="s">
        <v>838</v>
      </c>
      <c r="Q275" s="135"/>
      <c r="R275" s="144"/>
      <c r="S275" s="135"/>
      <c r="T275" s="144">
        <v>2500</v>
      </c>
      <c r="U275" s="135"/>
      <c r="V275" s="144">
        <v>5000</v>
      </c>
      <c r="W275" s="135"/>
      <c r="X275" s="175">
        <v>5000</v>
      </c>
      <c r="Y275" s="117" t="str">
        <f>IFERROR(VLOOKUP(CONCATENATE("Totaal ",$A275), Geg_Bkhd!$A$1:$O$294, 13, FALSE), "€ 0,00")</f>
        <v>€ 0,00</v>
      </c>
      <c r="Z275" s="117" t="str">
        <f>IFERROR(VLOOKUP(CONCATENATE("Totaal ",$A275), Geg_Bkhd!$A$1:$O$294, 14, FALSE), "€ 0,00")</f>
        <v>€ 0,00</v>
      </c>
      <c r="AA275" s="173"/>
      <c r="AB275" s="134"/>
      <c r="AC275" s="135"/>
      <c r="AD275" s="134"/>
      <c r="AE275" s="135"/>
      <c r="AF275" s="134"/>
    </row>
    <row r="276" spans="1:32" s="31" customFormat="1" ht="15" thickBot="1" x14ac:dyDescent="0.35">
      <c r="A276" s="81" t="str">
        <f t="shared" si="86"/>
        <v>999</v>
      </c>
      <c r="B276" s="234" t="s">
        <v>954</v>
      </c>
      <c r="C276" s="234" t="s">
        <v>955</v>
      </c>
      <c r="D276" s="235" t="s">
        <v>956</v>
      </c>
      <c r="E276" s="112" t="s">
        <v>949</v>
      </c>
      <c r="F276" s="108"/>
      <c r="G276" s="109"/>
      <c r="H276" s="110"/>
      <c r="I276" s="111"/>
      <c r="J276" s="67"/>
      <c r="K276" s="12"/>
      <c r="L276" s="12"/>
      <c r="M276" s="12"/>
      <c r="N276" s="12"/>
      <c r="O276" s="12"/>
      <c r="P276" s="250" t="s">
        <v>948</v>
      </c>
      <c r="Q276" s="167"/>
      <c r="R276" s="168"/>
      <c r="S276" s="167"/>
      <c r="T276" s="168"/>
      <c r="U276" s="167"/>
      <c r="V276" s="168"/>
      <c r="W276" s="167"/>
      <c r="X276" s="168"/>
      <c r="Y276" s="177">
        <f>IFERROR(VLOOKUP(CONCATENATE("Totaal ",$A276), Geg_Bkhd!$A$1:$O$294, 13, FALSE), "€ 0,00")</f>
        <v>217.53</v>
      </c>
      <c r="Z276" s="177">
        <f>IFERROR(VLOOKUP(CONCATENATE("Totaal ",$A276), Geg_Bkhd!$A$1:$O$294, 14, FALSE), "€ 0,00")</f>
        <v>56.87</v>
      </c>
      <c r="AA276" s="176"/>
      <c r="AB276" s="168"/>
      <c r="AC276" s="167"/>
      <c r="AD276" s="168"/>
      <c r="AE276" s="167"/>
      <c r="AF276" s="168"/>
    </row>
    <row r="277" spans="1:32" s="87" customFormat="1" ht="18.600000000000001" thickBot="1" x14ac:dyDescent="0.4">
      <c r="A277" s="86">
        <f t="shared" si="86"/>
        <v>0</v>
      </c>
      <c r="B277" s="102"/>
      <c r="C277" s="102"/>
      <c r="D277" s="103"/>
      <c r="E277" s="104"/>
      <c r="F277" s="104"/>
      <c r="G277" s="105"/>
      <c r="H277" s="106"/>
      <c r="I277" s="107"/>
      <c r="J277" s="103"/>
      <c r="K277" s="103"/>
      <c r="L277" s="103"/>
      <c r="M277" s="103"/>
      <c r="N277" s="103"/>
      <c r="O277" s="103"/>
      <c r="P277" s="103"/>
      <c r="Q277" s="169">
        <f t="shared" ref="Q277:Z277" si="89">SUM(Q3+Q37+Q57+Q66+Q74+Q89+Q96+Q124+Q134+Q153+Q168+Q228+Q276)</f>
        <v>281475</v>
      </c>
      <c r="R277" s="169">
        <f t="shared" si="89"/>
        <v>287255</v>
      </c>
      <c r="S277" s="169">
        <f t="shared" si="89"/>
        <v>533822</v>
      </c>
      <c r="T277" s="169">
        <f t="shared" si="89"/>
        <v>539020.1</v>
      </c>
      <c r="U277" s="169">
        <f t="shared" si="89"/>
        <v>535868.31000000006</v>
      </c>
      <c r="V277" s="169">
        <f t="shared" si="89"/>
        <v>538693.50199999998</v>
      </c>
      <c r="W277" s="169">
        <f t="shared" si="89"/>
        <v>541462.27499999991</v>
      </c>
      <c r="X277" s="169">
        <f t="shared" si="89"/>
        <v>544251.55499999993</v>
      </c>
      <c r="Y277" s="129">
        <f t="shared" si="89"/>
        <v>86176.430000000008</v>
      </c>
      <c r="Z277" s="129">
        <f t="shared" si="89"/>
        <v>126775.95999999999</v>
      </c>
      <c r="AA277" s="169">
        <f t="shared" ref="AA277:AF277" si="90">SUM(AA3+AA37+AA57+AA66+AA74+AA89+AA96+AA124+AA134+AA153+AA168+AA228)</f>
        <v>0</v>
      </c>
      <c r="AB277" s="169">
        <f t="shared" si="90"/>
        <v>0</v>
      </c>
      <c r="AC277" s="169">
        <f t="shared" si="90"/>
        <v>0</v>
      </c>
      <c r="AD277" s="169">
        <f t="shared" si="90"/>
        <v>0</v>
      </c>
      <c r="AE277" s="169">
        <f t="shared" si="90"/>
        <v>0</v>
      </c>
      <c r="AF277" s="169">
        <f t="shared" si="90"/>
        <v>0</v>
      </c>
    </row>
    <row r="278" spans="1:32" x14ac:dyDescent="0.3">
      <c r="E278" s="46"/>
      <c r="H278" s="76"/>
      <c r="I278" s="76"/>
    </row>
    <row r="279" spans="1:32" x14ac:dyDescent="0.3">
      <c r="E279" s="52"/>
    </row>
    <row r="280" spans="1:32" x14ac:dyDescent="0.3">
      <c r="E280" s="52"/>
    </row>
    <row r="281" spans="1:32" x14ac:dyDescent="0.3">
      <c r="E281" s="52"/>
    </row>
  </sheetData>
  <autoFilter ref="B1:AG1" xr:uid="{29CDC25B-1B2E-4E4D-85F8-3D38181A8ECC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5">
    <mergeCell ref="Y1:AF1"/>
    <mergeCell ref="B1:F1"/>
    <mergeCell ref="K1:N1"/>
    <mergeCell ref="Q1:X1"/>
    <mergeCell ref="G1:J1"/>
  </mergeCells>
  <conditionalFormatting sqref="A5">
    <cfRule type="duplicateValues" dxfId="109" priority="110"/>
  </conditionalFormatting>
  <conditionalFormatting sqref="A6">
    <cfRule type="duplicateValues" dxfId="108" priority="109"/>
  </conditionalFormatting>
  <conditionalFormatting sqref="A7">
    <cfRule type="duplicateValues" dxfId="107" priority="108"/>
  </conditionalFormatting>
  <conditionalFormatting sqref="A8">
    <cfRule type="duplicateValues" dxfId="106" priority="107"/>
  </conditionalFormatting>
  <conditionalFormatting sqref="A9">
    <cfRule type="duplicateValues" dxfId="105" priority="106"/>
  </conditionalFormatting>
  <conditionalFormatting sqref="A10">
    <cfRule type="duplicateValues" dxfId="104" priority="105"/>
  </conditionalFormatting>
  <conditionalFormatting sqref="A11">
    <cfRule type="duplicateValues" dxfId="103" priority="104"/>
  </conditionalFormatting>
  <conditionalFormatting sqref="A12">
    <cfRule type="duplicateValues" dxfId="102" priority="103"/>
  </conditionalFormatting>
  <conditionalFormatting sqref="A13">
    <cfRule type="duplicateValues" dxfId="101" priority="102"/>
  </conditionalFormatting>
  <conditionalFormatting sqref="A15">
    <cfRule type="duplicateValues" dxfId="100" priority="101"/>
  </conditionalFormatting>
  <conditionalFormatting sqref="A16">
    <cfRule type="duplicateValues" dxfId="99" priority="100"/>
  </conditionalFormatting>
  <conditionalFormatting sqref="A17">
    <cfRule type="duplicateValues" dxfId="98" priority="99"/>
  </conditionalFormatting>
  <conditionalFormatting sqref="A18">
    <cfRule type="duplicateValues" dxfId="97" priority="98"/>
  </conditionalFormatting>
  <conditionalFormatting sqref="A19">
    <cfRule type="duplicateValues" dxfId="96" priority="97"/>
  </conditionalFormatting>
  <conditionalFormatting sqref="A21">
    <cfRule type="duplicateValues" dxfId="95" priority="96"/>
  </conditionalFormatting>
  <conditionalFormatting sqref="A22">
    <cfRule type="duplicateValues" dxfId="94" priority="95"/>
  </conditionalFormatting>
  <conditionalFormatting sqref="A23">
    <cfRule type="duplicateValues" dxfId="93" priority="94"/>
  </conditionalFormatting>
  <conditionalFormatting sqref="A24">
    <cfRule type="duplicateValues" dxfId="92" priority="93"/>
  </conditionalFormatting>
  <conditionalFormatting sqref="A25">
    <cfRule type="duplicateValues" dxfId="91" priority="92"/>
  </conditionalFormatting>
  <conditionalFormatting sqref="A26">
    <cfRule type="duplicateValues" dxfId="90" priority="91"/>
  </conditionalFormatting>
  <conditionalFormatting sqref="A28">
    <cfRule type="duplicateValues" dxfId="89" priority="90"/>
  </conditionalFormatting>
  <conditionalFormatting sqref="A29">
    <cfRule type="duplicateValues" dxfId="88" priority="89"/>
  </conditionalFormatting>
  <conditionalFormatting sqref="A31">
    <cfRule type="duplicateValues" dxfId="87" priority="88"/>
  </conditionalFormatting>
  <conditionalFormatting sqref="A32">
    <cfRule type="duplicateValues" dxfId="86" priority="87"/>
  </conditionalFormatting>
  <conditionalFormatting sqref="A34">
    <cfRule type="duplicateValues" dxfId="85" priority="86"/>
  </conditionalFormatting>
  <conditionalFormatting sqref="A35">
    <cfRule type="duplicateValues" dxfId="84" priority="85"/>
  </conditionalFormatting>
  <conditionalFormatting sqref="A36">
    <cfRule type="duplicateValues" dxfId="83" priority="84"/>
  </conditionalFormatting>
  <conditionalFormatting sqref="A39">
    <cfRule type="duplicateValues" dxfId="82" priority="83"/>
  </conditionalFormatting>
  <conditionalFormatting sqref="A40">
    <cfRule type="duplicateValues" dxfId="81" priority="82"/>
  </conditionalFormatting>
  <conditionalFormatting sqref="A41">
    <cfRule type="duplicateValues" dxfId="80" priority="81"/>
  </conditionalFormatting>
  <conditionalFormatting sqref="A42">
    <cfRule type="duplicateValues" dxfId="79" priority="80"/>
  </conditionalFormatting>
  <conditionalFormatting sqref="A43">
    <cfRule type="duplicateValues" dxfId="78" priority="79"/>
  </conditionalFormatting>
  <conditionalFormatting sqref="A45">
    <cfRule type="duplicateValues" dxfId="77" priority="78"/>
  </conditionalFormatting>
  <conditionalFormatting sqref="A46">
    <cfRule type="duplicateValues" dxfId="76" priority="77"/>
  </conditionalFormatting>
  <conditionalFormatting sqref="A48">
    <cfRule type="duplicateValues" dxfId="75" priority="76"/>
  </conditionalFormatting>
  <conditionalFormatting sqref="A49">
    <cfRule type="duplicateValues" dxfId="74" priority="75"/>
  </conditionalFormatting>
  <conditionalFormatting sqref="A51">
    <cfRule type="duplicateValues" dxfId="73" priority="74"/>
  </conditionalFormatting>
  <conditionalFormatting sqref="A52">
    <cfRule type="duplicateValues" dxfId="72" priority="73"/>
  </conditionalFormatting>
  <conditionalFormatting sqref="A54">
    <cfRule type="duplicateValues" dxfId="71" priority="72"/>
  </conditionalFormatting>
  <conditionalFormatting sqref="A55">
    <cfRule type="duplicateValues" dxfId="70" priority="71"/>
  </conditionalFormatting>
  <conditionalFormatting sqref="A56">
    <cfRule type="duplicateValues" dxfId="69" priority="70"/>
  </conditionalFormatting>
  <conditionalFormatting sqref="A59">
    <cfRule type="duplicateValues" dxfId="68" priority="69"/>
  </conditionalFormatting>
  <conditionalFormatting sqref="A61">
    <cfRule type="duplicateValues" dxfId="67" priority="68"/>
  </conditionalFormatting>
  <conditionalFormatting sqref="A62">
    <cfRule type="duplicateValues" dxfId="66" priority="67"/>
  </conditionalFormatting>
  <conditionalFormatting sqref="A63">
    <cfRule type="duplicateValues" dxfId="65" priority="66"/>
  </conditionalFormatting>
  <conditionalFormatting sqref="A64">
    <cfRule type="duplicateValues" dxfId="64" priority="65"/>
  </conditionalFormatting>
  <conditionalFormatting sqref="A65">
    <cfRule type="duplicateValues" dxfId="63" priority="64"/>
  </conditionalFormatting>
  <conditionalFormatting sqref="A68">
    <cfRule type="duplicateValues" dxfId="62" priority="63"/>
  </conditionalFormatting>
  <conditionalFormatting sqref="A69">
    <cfRule type="duplicateValues" dxfId="61" priority="62"/>
  </conditionalFormatting>
  <conditionalFormatting sqref="A70">
    <cfRule type="duplicateValues" dxfId="60" priority="61"/>
  </conditionalFormatting>
  <conditionalFormatting sqref="A72">
    <cfRule type="duplicateValues" dxfId="59" priority="60"/>
  </conditionalFormatting>
  <conditionalFormatting sqref="A73">
    <cfRule type="duplicateValues" dxfId="58" priority="59"/>
  </conditionalFormatting>
  <conditionalFormatting sqref="A76">
    <cfRule type="duplicateValues" dxfId="57" priority="58"/>
  </conditionalFormatting>
  <conditionalFormatting sqref="A77">
    <cfRule type="duplicateValues" dxfId="56" priority="57"/>
  </conditionalFormatting>
  <conditionalFormatting sqref="A78">
    <cfRule type="duplicateValues" dxfId="55" priority="56"/>
  </conditionalFormatting>
  <conditionalFormatting sqref="A79">
    <cfRule type="duplicateValues" dxfId="54" priority="55"/>
  </conditionalFormatting>
  <conditionalFormatting sqref="A80">
    <cfRule type="duplicateValues" dxfId="53" priority="54"/>
  </conditionalFormatting>
  <conditionalFormatting sqref="A82">
    <cfRule type="duplicateValues" dxfId="52" priority="53"/>
  </conditionalFormatting>
  <conditionalFormatting sqref="A83">
    <cfRule type="duplicateValues" dxfId="51" priority="52"/>
  </conditionalFormatting>
  <conditionalFormatting sqref="A85">
    <cfRule type="duplicateValues" dxfId="50" priority="51"/>
  </conditionalFormatting>
  <conditionalFormatting sqref="A86">
    <cfRule type="duplicateValues" dxfId="49" priority="50"/>
  </conditionalFormatting>
  <conditionalFormatting sqref="A88">
    <cfRule type="duplicateValues" dxfId="48" priority="49"/>
  </conditionalFormatting>
  <conditionalFormatting sqref="A91">
    <cfRule type="duplicateValues" dxfId="47" priority="48"/>
  </conditionalFormatting>
  <conditionalFormatting sqref="A92">
    <cfRule type="duplicateValues" dxfId="46" priority="47"/>
  </conditionalFormatting>
  <conditionalFormatting sqref="A93">
    <cfRule type="duplicateValues" dxfId="45" priority="46"/>
  </conditionalFormatting>
  <conditionalFormatting sqref="A94">
    <cfRule type="duplicateValues" dxfId="44" priority="45"/>
  </conditionalFormatting>
  <conditionalFormatting sqref="A95">
    <cfRule type="duplicateValues" dxfId="43" priority="44"/>
  </conditionalFormatting>
  <conditionalFormatting sqref="A98">
    <cfRule type="duplicateValues" dxfId="42" priority="43"/>
  </conditionalFormatting>
  <conditionalFormatting sqref="A99">
    <cfRule type="duplicateValues" dxfId="41" priority="42"/>
  </conditionalFormatting>
  <conditionalFormatting sqref="A100">
    <cfRule type="duplicateValues" dxfId="40" priority="41"/>
  </conditionalFormatting>
  <conditionalFormatting sqref="A101">
    <cfRule type="duplicateValues" dxfId="39" priority="40"/>
  </conditionalFormatting>
  <conditionalFormatting sqref="A102">
    <cfRule type="duplicateValues" dxfId="38" priority="39"/>
  </conditionalFormatting>
  <conditionalFormatting sqref="A104">
    <cfRule type="duplicateValues" dxfId="37" priority="38"/>
  </conditionalFormatting>
  <conditionalFormatting sqref="A105">
    <cfRule type="duplicateValues" dxfId="36" priority="37"/>
  </conditionalFormatting>
  <conditionalFormatting sqref="A106">
    <cfRule type="duplicateValues" dxfId="35" priority="36"/>
  </conditionalFormatting>
  <conditionalFormatting sqref="A108">
    <cfRule type="duplicateValues" dxfId="34" priority="35"/>
  </conditionalFormatting>
  <conditionalFormatting sqref="A109">
    <cfRule type="duplicateValues" dxfId="33" priority="34"/>
  </conditionalFormatting>
  <conditionalFormatting sqref="A111">
    <cfRule type="duplicateValues" dxfId="32" priority="33"/>
  </conditionalFormatting>
  <conditionalFormatting sqref="A112">
    <cfRule type="duplicateValues" dxfId="31" priority="32"/>
  </conditionalFormatting>
  <conditionalFormatting sqref="A114">
    <cfRule type="duplicateValues" dxfId="30" priority="31"/>
  </conditionalFormatting>
  <conditionalFormatting sqref="A116">
    <cfRule type="duplicateValues" dxfId="29" priority="30"/>
  </conditionalFormatting>
  <conditionalFormatting sqref="A117">
    <cfRule type="duplicateValues" dxfId="28" priority="29"/>
  </conditionalFormatting>
  <conditionalFormatting sqref="A119">
    <cfRule type="duplicateValues" dxfId="27" priority="28"/>
  </conditionalFormatting>
  <conditionalFormatting sqref="A120">
    <cfRule type="duplicateValues" dxfId="26" priority="27"/>
  </conditionalFormatting>
  <conditionalFormatting sqref="A121">
    <cfRule type="duplicateValues" dxfId="25" priority="26"/>
  </conditionalFormatting>
  <conditionalFormatting sqref="A122">
    <cfRule type="duplicateValues" dxfId="24" priority="25"/>
  </conditionalFormatting>
  <conditionalFormatting sqref="A123">
    <cfRule type="duplicateValues" dxfId="23" priority="24"/>
  </conditionalFormatting>
  <conditionalFormatting sqref="A126">
    <cfRule type="duplicateValues" dxfId="22" priority="23"/>
  </conditionalFormatting>
  <conditionalFormatting sqref="A127">
    <cfRule type="duplicateValues" dxfId="21" priority="22"/>
  </conditionalFormatting>
  <conditionalFormatting sqref="A128">
    <cfRule type="duplicateValues" dxfId="20" priority="21"/>
  </conditionalFormatting>
  <conditionalFormatting sqref="A130">
    <cfRule type="duplicateValues" dxfId="19" priority="20"/>
  </conditionalFormatting>
  <conditionalFormatting sqref="A132">
    <cfRule type="duplicateValues" dxfId="18" priority="19"/>
  </conditionalFormatting>
  <conditionalFormatting sqref="A133">
    <cfRule type="duplicateValues" dxfId="17" priority="18"/>
  </conditionalFormatting>
  <conditionalFormatting sqref="A136">
    <cfRule type="duplicateValues" dxfId="16" priority="17"/>
  </conditionalFormatting>
  <conditionalFormatting sqref="A137">
    <cfRule type="duplicateValues" dxfId="15" priority="16"/>
  </conditionalFormatting>
  <conditionalFormatting sqref="A138">
    <cfRule type="duplicateValues" dxfId="14" priority="15"/>
  </conditionalFormatting>
  <conditionalFormatting sqref="A139">
    <cfRule type="duplicateValues" dxfId="13" priority="14"/>
  </conditionalFormatting>
  <conditionalFormatting sqref="A140">
    <cfRule type="duplicateValues" dxfId="12" priority="13"/>
  </conditionalFormatting>
  <conditionalFormatting sqref="A141">
    <cfRule type="duplicateValues" dxfId="11" priority="12"/>
  </conditionalFormatting>
  <conditionalFormatting sqref="A142">
    <cfRule type="duplicateValues" dxfId="10" priority="11"/>
  </conditionalFormatting>
  <conditionalFormatting sqref="A143">
    <cfRule type="duplicateValues" dxfId="9" priority="10"/>
  </conditionalFormatting>
  <conditionalFormatting sqref="A144">
    <cfRule type="duplicateValues" dxfId="8" priority="9"/>
  </conditionalFormatting>
  <conditionalFormatting sqref="A145">
    <cfRule type="duplicateValues" dxfId="7" priority="8"/>
  </conditionalFormatting>
  <conditionalFormatting sqref="A146">
    <cfRule type="duplicateValues" dxfId="6" priority="7"/>
  </conditionalFormatting>
  <conditionalFormatting sqref="A149">
    <cfRule type="duplicateValues" dxfId="5" priority="6"/>
  </conditionalFormatting>
  <conditionalFormatting sqref="A148">
    <cfRule type="duplicateValues" dxfId="4" priority="5"/>
  </conditionalFormatting>
  <conditionalFormatting sqref="A150">
    <cfRule type="duplicateValues" dxfId="3" priority="4"/>
  </conditionalFormatting>
  <conditionalFormatting sqref="A151">
    <cfRule type="duplicateValues" dxfId="2" priority="3"/>
  </conditionalFormatting>
  <conditionalFormatting sqref="A152">
    <cfRule type="duplicateValues" dxfId="1" priority="2"/>
  </conditionalFormatting>
  <conditionalFormatting sqref="A14 A20 A27 A30 A33 A37:A38 A44 A47 A50 A53 A57:A58 A60 A66:A67 A71 A74:A75 A81 A84 A87 A89:A90 A96:A97 A103 A107 A110 A113 A115 A118 A124:A125 A129 A131 A134:A135 A147 A153:A277">
    <cfRule type="duplicateValues" dxfId="0" priority="127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4F194-AA2D-4D6C-9F67-6A1E6E20B4C3}">
  <dimension ref="A1:O295"/>
  <sheetViews>
    <sheetView topLeftCell="A142" workbookViewId="0">
      <selection activeCell="C116" sqref="C116"/>
    </sheetView>
  </sheetViews>
  <sheetFormatPr defaultRowHeight="14.4" outlineLevelRow="2" x14ac:dyDescent="0.3"/>
  <cols>
    <col min="1" max="1" width="17.6640625" style="81" customWidth="1"/>
    <col min="2" max="2" width="52.33203125" style="31" bestFit="1" customWidth="1"/>
    <col min="3" max="3" width="11.5546875" style="31" customWidth="1"/>
    <col min="4" max="4" width="8.88671875" style="31"/>
    <col min="5" max="5" width="48.5546875" style="31" bestFit="1" customWidth="1"/>
    <col min="6" max="6" width="28" style="31" bestFit="1" customWidth="1"/>
    <col min="7" max="7" width="43.33203125" style="31" bestFit="1" customWidth="1"/>
    <col min="8" max="8" width="8.33203125" style="31" bestFit="1" customWidth="1"/>
    <col min="9" max="9" width="10.5546875" style="31" bestFit="1" customWidth="1"/>
    <col min="10" max="10" width="6" style="31" bestFit="1" customWidth="1"/>
    <col min="11" max="11" width="13.88671875" style="31" bestFit="1" customWidth="1"/>
    <col min="12" max="12" width="34.77734375" style="31" customWidth="1"/>
    <col min="13" max="13" width="8" style="31" bestFit="1" customWidth="1"/>
    <col min="14" max="15" width="10" style="31" bestFit="1" customWidth="1"/>
    <col min="16" max="16384" width="8.88671875" style="31"/>
  </cols>
  <sheetData>
    <row r="1" spans="1:15" s="79" customFormat="1" x14ac:dyDescent="0.3">
      <c r="A1" s="80" t="s">
        <v>830</v>
      </c>
      <c r="B1" s="79" t="s">
        <v>611</v>
      </c>
      <c r="C1" s="79" t="s">
        <v>612</v>
      </c>
      <c r="D1" s="79" t="s">
        <v>613</v>
      </c>
      <c r="E1" s="79" t="s">
        <v>614</v>
      </c>
      <c r="F1" s="79" t="s">
        <v>615</v>
      </c>
      <c r="G1" s="79" t="s">
        <v>616</v>
      </c>
      <c r="H1" s="79" t="s">
        <v>617</v>
      </c>
      <c r="I1" s="79" t="s">
        <v>618</v>
      </c>
      <c r="J1" s="79" t="s">
        <v>619</v>
      </c>
      <c r="K1" s="79" t="s">
        <v>620</v>
      </c>
      <c r="L1" s="79" t="s">
        <v>621</v>
      </c>
      <c r="M1" s="79" t="s">
        <v>622</v>
      </c>
      <c r="N1" s="79" t="s">
        <v>623</v>
      </c>
      <c r="O1" s="79" t="s">
        <v>624</v>
      </c>
    </row>
    <row r="2" spans="1:15" outlineLevel="2" x14ac:dyDescent="0.3">
      <c r="A2" s="81">
        <f>C2</f>
        <v>999</v>
      </c>
      <c r="B2" s="31" t="s">
        <v>625</v>
      </c>
      <c r="C2" s="31">
        <v>999</v>
      </c>
      <c r="D2" s="31" t="s">
        <v>626</v>
      </c>
      <c r="E2" s="31" t="s">
        <v>627</v>
      </c>
      <c r="F2" s="31">
        <v>623200</v>
      </c>
      <c r="G2" s="31" t="s">
        <v>628</v>
      </c>
      <c r="H2" s="77">
        <v>44256</v>
      </c>
      <c r="I2" s="78">
        <v>44286</v>
      </c>
      <c r="J2" s="31" t="s">
        <v>629</v>
      </c>
      <c r="K2" s="31">
        <v>21000003</v>
      </c>
      <c r="L2" s="77">
        <v>44256</v>
      </c>
      <c r="M2" s="31">
        <v>24.85</v>
      </c>
      <c r="O2" s="31">
        <v>-24.85</v>
      </c>
    </row>
    <row r="3" spans="1:15" outlineLevel="2" x14ac:dyDescent="0.3">
      <c r="A3" s="81">
        <f>C3</f>
        <v>999</v>
      </c>
      <c r="B3" s="31" t="s">
        <v>625</v>
      </c>
      <c r="C3" s="31">
        <v>999</v>
      </c>
      <c r="D3" s="31" t="s">
        <v>626</v>
      </c>
      <c r="E3" s="31" t="s">
        <v>627</v>
      </c>
      <c r="F3" s="31">
        <v>623200</v>
      </c>
      <c r="G3" s="31" t="s">
        <v>628</v>
      </c>
      <c r="H3" s="77">
        <v>44348</v>
      </c>
      <c r="I3" s="78">
        <v>44377</v>
      </c>
      <c r="J3" s="31" t="s">
        <v>629</v>
      </c>
      <c r="K3" s="31">
        <v>21000006</v>
      </c>
      <c r="L3" s="77">
        <v>44348</v>
      </c>
      <c r="M3" s="31">
        <v>192.68</v>
      </c>
      <c r="O3" s="31">
        <v>-217.53</v>
      </c>
    </row>
    <row r="4" spans="1:15" outlineLevel="2" x14ac:dyDescent="0.3">
      <c r="A4" s="81">
        <f t="shared" ref="A4:A77" si="0">C4</f>
        <v>999</v>
      </c>
      <c r="B4" s="31" t="s">
        <v>625</v>
      </c>
      <c r="C4" s="31">
        <v>999</v>
      </c>
      <c r="D4" s="31" t="s">
        <v>626</v>
      </c>
      <c r="E4" s="31" t="s">
        <v>627</v>
      </c>
      <c r="F4" s="31">
        <v>738000</v>
      </c>
      <c r="G4" s="31" t="s">
        <v>630</v>
      </c>
      <c r="H4" s="77">
        <v>44197</v>
      </c>
      <c r="I4" s="78">
        <v>44227</v>
      </c>
      <c r="J4" s="31" t="s">
        <v>629</v>
      </c>
      <c r="K4" s="31">
        <v>21000001</v>
      </c>
      <c r="L4" s="77">
        <v>44197</v>
      </c>
      <c r="N4" s="31">
        <v>8.24</v>
      </c>
      <c r="O4" s="31">
        <v>8.24</v>
      </c>
    </row>
    <row r="5" spans="1:15" outlineLevel="2" x14ac:dyDescent="0.3">
      <c r="A5" s="81">
        <f t="shared" si="0"/>
        <v>999</v>
      </c>
      <c r="B5" s="31" t="s">
        <v>625</v>
      </c>
      <c r="C5" s="31">
        <v>999</v>
      </c>
      <c r="D5" s="31" t="s">
        <v>626</v>
      </c>
      <c r="E5" s="31" t="s">
        <v>627</v>
      </c>
      <c r="F5" s="31">
        <v>738000</v>
      </c>
      <c r="G5" s="31" t="s">
        <v>630</v>
      </c>
      <c r="H5" s="77">
        <v>44228</v>
      </c>
      <c r="I5" s="78">
        <v>44255</v>
      </c>
      <c r="J5" s="31" t="s">
        <v>629</v>
      </c>
      <c r="K5" s="31">
        <v>21000002</v>
      </c>
      <c r="L5" s="77">
        <v>44228</v>
      </c>
      <c r="N5" s="31">
        <v>8.5399999999999991</v>
      </c>
      <c r="O5" s="31">
        <v>16.78</v>
      </c>
    </row>
    <row r="6" spans="1:15" outlineLevel="2" x14ac:dyDescent="0.3">
      <c r="A6" s="81">
        <f t="shared" si="0"/>
        <v>999</v>
      </c>
      <c r="B6" s="31" t="s">
        <v>625</v>
      </c>
      <c r="C6" s="31">
        <v>999</v>
      </c>
      <c r="D6" s="31" t="s">
        <v>626</v>
      </c>
      <c r="E6" s="31" t="s">
        <v>627</v>
      </c>
      <c r="F6" s="31">
        <v>738000</v>
      </c>
      <c r="G6" s="31" t="s">
        <v>630</v>
      </c>
      <c r="H6" s="77">
        <v>44256</v>
      </c>
      <c r="I6" s="78">
        <v>44286</v>
      </c>
      <c r="J6" s="31" t="s">
        <v>629</v>
      </c>
      <c r="K6" s="31">
        <v>21000003</v>
      </c>
      <c r="L6" s="77">
        <v>44256</v>
      </c>
      <c r="N6" s="31">
        <v>8.51</v>
      </c>
      <c r="O6" s="31">
        <v>25.29</v>
      </c>
    </row>
    <row r="7" spans="1:15" outlineLevel="2" x14ac:dyDescent="0.3">
      <c r="A7" s="81">
        <f t="shared" si="0"/>
        <v>999</v>
      </c>
      <c r="B7" s="31" t="s">
        <v>625</v>
      </c>
      <c r="C7" s="31">
        <v>999</v>
      </c>
      <c r="D7" s="31" t="s">
        <v>626</v>
      </c>
      <c r="E7" s="31" t="s">
        <v>627</v>
      </c>
      <c r="F7" s="31">
        <v>738000</v>
      </c>
      <c r="G7" s="31" t="s">
        <v>630</v>
      </c>
      <c r="H7" s="77">
        <v>44287</v>
      </c>
      <c r="I7" s="78">
        <v>44316</v>
      </c>
      <c r="J7" s="31" t="s">
        <v>629</v>
      </c>
      <c r="K7" s="31">
        <v>21000004</v>
      </c>
      <c r="L7" s="77">
        <v>44287</v>
      </c>
      <c r="N7" s="31">
        <v>8.48</v>
      </c>
      <c r="O7" s="31">
        <v>33.770000000000003</v>
      </c>
    </row>
    <row r="8" spans="1:15" outlineLevel="2" x14ac:dyDescent="0.3">
      <c r="A8" s="81">
        <f t="shared" si="0"/>
        <v>999</v>
      </c>
      <c r="B8" s="31" t="s">
        <v>625</v>
      </c>
      <c r="C8" s="31">
        <v>999</v>
      </c>
      <c r="D8" s="31" t="s">
        <v>626</v>
      </c>
      <c r="E8" s="31" t="s">
        <v>627</v>
      </c>
      <c r="F8" s="31">
        <v>738000</v>
      </c>
      <c r="G8" s="31" t="s">
        <v>630</v>
      </c>
      <c r="H8" s="77">
        <v>44317</v>
      </c>
      <c r="I8" s="78">
        <v>44347</v>
      </c>
      <c r="J8" s="31" t="s">
        <v>629</v>
      </c>
      <c r="K8" s="31">
        <v>21000005</v>
      </c>
      <c r="L8" s="77">
        <v>44317</v>
      </c>
      <c r="N8" s="31">
        <v>8.23</v>
      </c>
      <c r="O8" s="31">
        <v>42</v>
      </c>
    </row>
    <row r="9" spans="1:15" outlineLevel="2" x14ac:dyDescent="0.3">
      <c r="A9" s="81">
        <f t="shared" si="0"/>
        <v>999</v>
      </c>
      <c r="B9" s="31" t="s">
        <v>625</v>
      </c>
      <c r="C9" s="31">
        <v>999</v>
      </c>
      <c r="D9" s="31" t="s">
        <v>626</v>
      </c>
      <c r="E9" s="31" t="s">
        <v>627</v>
      </c>
      <c r="F9" s="31">
        <v>738000</v>
      </c>
      <c r="G9" s="31" t="s">
        <v>630</v>
      </c>
      <c r="H9" s="77">
        <v>44348</v>
      </c>
      <c r="I9" s="78">
        <v>44377</v>
      </c>
      <c r="J9" s="31" t="s">
        <v>629</v>
      </c>
      <c r="K9" s="31">
        <v>21000006</v>
      </c>
      <c r="L9" s="77">
        <v>44348</v>
      </c>
      <c r="N9" s="31">
        <v>8.5500000000000007</v>
      </c>
      <c r="O9" s="31">
        <v>50.55</v>
      </c>
    </row>
    <row r="10" spans="1:15" outlineLevel="2" x14ac:dyDescent="0.3">
      <c r="A10" s="81">
        <f t="shared" si="0"/>
        <v>999</v>
      </c>
      <c r="B10" s="31" t="s">
        <v>625</v>
      </c>
      <c r="C10" s="31">
        <v>999</v>
      </c>
      <c r="D10" s="31" t="s">
        <v>626</v>
      </c>
      <c r="E10" s="31" t="s">
        <v>627</v>
      </c>
      <c r="F10" s="31">
        <v>738000</v>
      </c>
      <c r="G10" s="31" t="s">
        <v>630</v>
      </c>
      <c r="H10" s="77">
        <v>44378</v>
      </c>
      <c r="I10" s="78">
        <v>44408</v>
      </c>
      <c r="J10" s="31" t="s">
        <v>629</v>
      </c>
      <c r="K10" s="31">
        <v>21000007</v>
      </c>
      <c r="L10" s="77">
        <v>44378</v>
      </c>
      <c r="N10" s="31">
        <v>6.32</v>
      </c>
      <c r="O10" s="31">
        <v>56.87</v>
      </c>
    </row>
    <row r="11" spans="1:15" outlineLevel="1" x14ac:dyDescent="0.3">
      <c r="A11" s="80" t="s">
        <v>957</v>
      </c>
      <c r="H11" s="77"/>
      <c r="I11" s="78"/>
      <c r="L11" s="77"/>
      <c r="M11" s="31">
        <f>SUBTOTAL(9,M2:M10)</f>
        <v>217.53</v>
      </c>
      <c r="N11" s="31">
        <f>SUBTOTAL(9,N2:N10)</f>
        <v>56.87</v>
      </c>
      <c r="O11" s="31">
        <f>SUBTOTAL(9,O2:O10)</f>
        <v>-8.8799999999999883</v>
      </c>
    </row>
    <row r="12" spans="1:15" outlineLevel="2" x14ac:dyDescent="0.3">
      <c r="A12" s="81">
        <f t="shared" si="0"/>
        <v>10103</v>
      </c>
      <c r="B12" s="31" t="s">
        <v>625</v>
      </c>
      <c r="C12" s="31">
        <v>10103</v>
      </c>
      <c r="D12" s="31" t="s">
        <v>121</v>
      </c>
      <c r="E12" s="31" t="s">
        <v>57</v>
      </c>
      <c r="F12" s="31">
        <v>612300</v>
      </c>
      <c r="G12" s="31" t="s">
        <v>631</v>
      </c>
      <c r="H12" s="77">
        <v>44378</v>
      </c>
      <c r="I12" s="78">
        <v>44407</v>
      </c>
      <c r="J12" s="31" t="s">
        <v>632</v>
      </c>
      <c r="K12" s="31">
        <v>21000135</v>
      </c>
      <c r="L12" s="31" t="s">
        <v>633</v>
      </c>
      <c r="M12" s="31">
        <v>60</v>
      </c>
      <c r="O12" s="31">
        <v>-60</v>
      </c>
    </row>
    <row r="13" spans="1:15" outlineLevel="1" x14ac:dyDescent="0.3">
      <c r="A13" s="80" t="s">
        <v>958</v>
      </c>
      <c r="H13" s="77"/>
      <c r="I13" s="78"/>
      <c r="M13" s="31">
        <f>SUBTOTAL(9,M12:M12)</f>
        <v>60</v>
      </c>
      <c r="N13" s="31">
        <f>SUBTOTAL(9,N12:N12)</f>
        <v>0</v>
      </c>
      <c r="O13" s="31">
        <f>SUBTOTAL(9,O12:O12)</f>
        <v>-60</v>
      </c>
    </row>
    <row r="14" spans="1:15" outlineLevel="2" x14ac:dyDescent="0.3">
      <c r="A14" s="81">
        <f t="shared" si="0"/>
        <v>10105</v>
      </c>
      <c r="B14" s="31" t="s">
        <v>625</v>
      </c>
      <c r="C14" s="31">
        <v>10105</v>
      </c>
      <c r="D14" s="31" t="s">
        <v>123</v>
      </c>
      <c r="E14" s="31" t="s">
        <v>61</v>
      </c>
      <c r="F14" s="31">
        <v>610400</v>
      </c>
      <c r="G14" s="31" t="s">
        <v>634</v>
      </c>
      <c r="H14" s="77">
        <v>44228</v>
      </c>
      <c r="I14" s="78">
        <v>44237</v>
      </c>
      <c r="J14" s="31" t="s">
        <v>632</v>
      </c>
      <c r="K14" s="31">
        <v>21000015</v>
      </c>
      <c r="L14" s="31" t="s">
        <v>635</v>
      </c>
      <c r="M14" s="31">
        <v>50</v>
      </c>
      <c r="O14" s="31">
        <v>-50</v>
      </c>
    </row>
    <row r="15" spans="1:15" outlineLevel="2" x14ac:dyDescent="0.3">
      <c r="A15" s="81">
        <f t="shared" si="0"/>
        <v>10105</v>
      </c>
      <c r="B15" s="31" t="s">
        <v>625</v>
      </c>
      <c r="C15" s="31">
        <v>10105</v>
      </c>
      <c r="D15" s="31" t="s">
        <v>123</v>
      </c>
      <c r="E15" s="31" t="s">
        <v>61</v>
      </c>
      <c r="F15" s="31">
        <v>610400</v>
      </c>
      <c r="G15" s="31" t="s">
        <v>634</v>
      </c>
      <c r="H15" s="77">
        <v>44287</v>
      </c>
      <c r="I15" s="78">
        <v>44305</v>
      </c>
      <c r="J15" s="31" t="s">
        <v>632</v>
      </c>
      <c r="K15" s="31">
        <v>21000036</v>
      </c>
      <c r="L15" s="31" t="s">
        <v>636</v>
      </c>
      <c r="M15" s="31">
        <v>20</v>
      </c>
      <c r="O15" s="31">
        <v>-70</v>
      </c>
    </row>
    <row r="16" spans="1:15" outlineLevel="2" x14ac:dyDescent="0.3">
      <c r="A16" s="81">
        <f t="shared" si="0"/>
        <v>10105</v>
      </c>
      <c r="B16" s="31" t="s">
        <v>625</v>
      </c>
      <c r="C16" s="31">
        <v>10105</v>
      </c>
      <c r="D16" s="31" t="s">
        <v>123</v>
      </c>
      <c r="E16" s="31" t="s">
        <v>61</v>
      </c>
      <c r="F16" s="31">
        <v>610400</v>
      </c>
      <c r="G16" s="31" t="s">
        <v>634</v>
      </c>
      <c r="H16" s="77">
        <v>44287</v>
      </c>
      <c r="I16" s="78">
        <v>44310</v>
      </c>
      <c r="J16" s="31" t="s">
        <v>632</v>
      </c>
      <c r="K16" s="31">
        <v>21000044</v>
      </c>
      <c r="L16" s="31" t="s">
        <v>636</v>
      </c>
      <c r="M16" s="31">
        <v>35</v>
      </c>
      <c r="O16" s="31">
        <v>-105</v>
      </c>
    </row>
    <row r="17" spans="1:15" outlineLevel="1" x14ac:dyDescent="0.3">
      <c r="A17" s="80" t="s">
        <v>959</v>
      </c>
      <c r="H17" s="77"/>
      <c r="I17" s="78"/>
      <c r="M17" s="31">
        <f>SUBTOTAL(9,M14:M16)</f>
        <v>105</v>
      </c>
      <c r="N17" s="31">
        <f>SUBTOTAL(9,N14:N16)</f>
        <v>0</v>
      </c>
      <c r="O17" s="31">
        <f>SUBTOTAL(9,O14:O16)</f>
        <v>-225</v>
      </c>
    </row>
    <row r="18" spans="1:15" outlineLevel="2" x14ac:dyDescent="0.3">
      <c r="A18" s="81">
        <f t="shared" si="0"/>
        <v>10201</v>
      </c>
      <c r="B18" s="31" t="s">
        <v>625</v>
      </c>
      <c r="C18" s="31">
        <v>10201</v>
      </c>
      <c r="D18" s="31" t="s">
        <v>127</v>
      </c>
      <c r="E18" s="31" t="s">
        <v>64</v>
      </c>
      <c r="F18" s="31">
        <v>611500</v>
      </c>
      <c r="G18" s="31" t="s">
        <v>637</v>
      </c>
      <c r="H18" s="77">
        <v>44409</v>
      </c>
      <c r="I18" s="78">
        <v>44413</v>
      </c>
      <c r="J18" s="31" t="s">
        <v>632</v>
      </c>
      <c r="K18" s="31">
        <v>21000060</v>
      </c>
      <c r="L18" s="31" t="s">
        <v>638</v>
      </c>
      <c r="M18" s="31">
        <v>244.97</v>
      </c>
      <c r="O18" s="31">
        <v>-244.97</v>
      </c>
    </row>
    <row r="19" spans="1:15" outlineLevel="1" x14ac:dyDescent="0.3">
      <c r="A19" s="80" t="s">
        <v>960</v>
      </c>
      <c r="H19" s="77"/>
      <c r="I19" s="78"/>
      <c r="M19" s="31">
        <f>SUBTOTAL(9,M18:M18)</f>
        <v>244.97</v>
      </c>
      <c r="N19" s="31">
        <f>SUBTOTAL(9,N18:N18)</f>
        <v>0</v>
      </c>
      <c r="O19" s="31">
        <f>SUBTOTAL(9,O18:O18)</f>
        <v>-244.97</v>
      </c>
    </row>
    <row r="20" spans="1:15" outlineLevel="2" x14ac:dyDescent="0.3">
      <c r="A20" s="81">
        <f t="shared" si="0"/>
        <v>10304</v>
      </c>
      <c r="B20" s="31" t="s">
        <v>625</v>
      </c>
      <c r="C20" s="31">
        <v>10304</v>
      </c>
      <c r="D20" s="31" t="s">
        <v>133</v>
      </c>
      <c r="E20" s="31" t="s">
        <v>639</v>
      </c>
      <c r="F20" s="31">
        <v>614700</v>
      </c>
      <c r="G20" s="31" t="s">
        <v>640</v>
      </c>
      <c r="H20" s="77">
        <v>44378</v>
      </c>
      <c r="I20" s="78">
        <v>44398</v>
      </c>
      <c r="J20" s="31" t="s">
        <v>632</v>
      </c>
      <c r="K20" s="31">
        <v>21000125</v>
      </c>
      <c r="L20" s="31" t="s">
        <v>641</v>
      </c>
      <c r="M20" s="31">
        <v>15</v>
      </c>
      <c r="O20" s="31">
        <v>-15</v>
      </c>
    </row>
    <row r="21" spans="1:15" outlineLevel="2" x14ac:dyDescent="0.3">
      <c r="A21" s="81">
        <f t="shared" si="0"/>
        <v>10304</v>
      </c>
      <c r="B21" s="31" t="s">
        <v>625</v>
      </c>
      <c r="C21" s="31">
        <v>10304</v>
      </c>
      <c r="D21" s="31" t="s">
        <v>133</v>
      </c>
      <c r="E21" s="31" t="s">
        <v>639</v>
      </c>
      <c r="F21" s="31">
        <v>614700</v>
      </c>
      <c r="G21" s="31" t="s">
        <v>640</v>
      </c>
      <c r="H21" s="77">
        <v>44378</v>
      </c>
      <c r="I21" s="78">
        <v>44398</v>
      </c>
      <c r="J21" s="31" t="s">
        <v>632</v>
      </c>
      <c r="K21" s="31">
        <v>21000130</v>
      </c>
      <c r="L21" s="31" t="s">
        <v>642</v>
      </c>
      <c r="M21" s="31">
        <v>10</v>
      </c>
      <c r="O21" s="31">
        <v>-25</v>
      </c>
    </row>
    <row r="22" spans="1:15" outlineLevel="2" x14ac:dyDescent="0.3">
      <c r="A22" s="81">
        <f t="shared" si="0"/>
        <v>10304</v>
      </c>
      <c r="B22" s="31" t="s">
        <v>625</v>
      </c>
      <c r="C22" s="31">
        <v>10304</v>
      </c>
      <c r="D22" s="31" t="s">
        <v>133</v>
      </c>
      <c r="E22" s="31" t="s">
        <v>639</v>
      </c>
      <c r="F22" s="31">
        <v>614700</v>
      </c>
      <c r="G22" s="31" t="s">
        <v>640</v>
      </c>
      <c r="H22" s="77">
        <v>44409</v>
      </c>
      <c r="I22" s="78">
        <v>44416</v>
      </c>
      <c r="J22" s="31" t="s">
        <v>632</v>
      </c>
      <c r="K22" s="31">
        <v>21000062</v>
      </c>
      <c r="L22" s="31" t="s">
        <v>643</v>
      </c>
      <c r="M22" s="31">
        <v>10</v>
      </c>
      <c r="O22" s="31">
        <v>-35</v>
      </c>
    </row>
    <row r="23" spans="1:15" outlineLevel="2" x14ac:dyDescent="0.3">
      <c r="A23" s="81">
        <f t="shared" si="0"/>
        <v>10304</v>
      </c>
      <c r="B23" s="31" t="s">
        <v>625</v>
      </c>
      <c r="C23" s="31">
        <v>10304</v>
      </c>
      <c r="D23" s="31" t="s">
        <v>133</v>
      </c>
      <c r="E23" s="31" t="s">
        <v>639</v>
      </c>
      <c r="F23" s="31">
        <v>614700</v>
      </c>
      <c r="G23" s="31" t="s">
        <v>640</v>
      </c>
      <c r="H23" s="77">
        <v>44409</v>
      </c>
      <c r="I23" s="78">
        <v>44416</v>
      </c>
      <c r="J23" s="31" t="s">
        <v>632</v>
      </c>
      <c r="K23" s="31">
        <v>21000064</v>
      </c>
      <c r="L23" s="31" t="s">
        <v>644</v>
      </c>
      <c r="M23" s="31">
        <v>10</v>
      </c>
      <c r="O23" s="31">
        <v>-45</v>
      </c>
    </row>
    <row r="24" spans="1:15" outlineLevel="2" x14ac:dyDescent="0.3">
      <c r="A24" s="81">
        <f t="shared" si="0"/>
        <v>10304</v>
      </c>
      <c r="B24" s="31" t="s">
        <v>625</v>
      </c>
      <c r="C24" s="31">
        <v>10304</v>
      </c>
      <c r="D24" s="31" t="s">
        <v>133</v>
      </c>
      <c r="E24" s="31" t="s">
        <v>639</v>
      </c>
      <c r="F24" s="31">
        <v>614700</v>
      </c>
      <c r="G24" s="31" t="s">
        <v>640</v>
      </c>
      <c r="H24" s="77">
        <v>44409</v>
      </c>
      <c r="I24" s="78">
        <v>44416</v>
      </c>
      <c r="J24" s="31" t="s">
        <v>632</v>
      </c>
      <c r="K24" s="31">
        <v>21000065</v>
      </c>
      <c r="L24" s="31" t="s">
        <v>645</v>
      </c>
      <c r="M24" s="31">
        <v>10</v>
      </c>
      <c r="O24" s="31">
        <v>-55</v>
      </c>
    </row>
    <row r="25" spans="1:15" outlineLevel="2" x14ac:dyDescent="0.3">
      <c r="A25" s="81">
        <f t="shared" si="0"/>
        <v>10304</v>
      </c>
      <c r="B25" s="31" t="s">
        <v>625</v>
      </c>
      <c r="C25" s="31">
        <v>10304</v>
      </c>
      <c r="D25" s="31" t="s">
        <v>133</v>
      </c>
      <c r="E25" s="31" t="s">
        <v>639</v>
      </c>
      <c r="F25" s="31">
        <v>614700</v>
      </c>
      <c r="G25" s="31" t="s">
        <v>640</v>
      </c>
      <c r="H25" s="77">
        <v>44409</v>
      </c>
      <c r="I25" s="78">
        <v>44416</v>
      </c>
      <c r="J25" s="31" t="s">
        <v>632</v>
      </c>
      <c r="K25" s="31">
        <v>21000066</v>
      </c>
      <c r="L25" s="31" t="s">
        <v>646</v>
      </c>
      <c r="M25" s="31">
        <v>10</v>
      </c>
      <c r="O25" s="31">
        <v>-65</v>
      </c>
    </row>
    <row r="26" spans="1:15" outlineLevel="2" x14ac:dyDescent="0.3">
      <c r="A26" s="81">
        <f t="shared" si="0"/>
        <v>10304</v>
      </c>
      <c r="B26" s="31" t="s">
        <v>625</v>
      </c>
      <c r="C26" s="31">
        <v>10304</v>
      </c>
      <c r="D26" s="31" t="s">
        <v>133</v>
      </c>
      <c r="E26" s="31" t="s">
        <v>639</v>
      </c>
      <c r="F26" s="31">
        <v>614700</v>
      </c>
      <c r="G26" s="31" t="s">
        <v>640</v>
      </c>
      <c r="H26" s="77">
        <v>44409</v>
      </c>
      <c r="I26" s="78">
        <v>44416</v>
      </c>
      <c r="J26" s="31" t="s">
        <v>632</v>
      </c>
      <c r="K26" s="31">
        <v>21000067</v>
      </c>
      <c r="L26" s="31" t="s">
        <v>647</v>
      </c>
      <c r="M26" s="31">
        <v>10</v>
      </c>
      <c r="O26" s="31">
        <v>-75</v>
      </c>
    </row>
    <row r="27" spans="1:15" outlineLevel="2" x14ac:dyDescent="0.3">
      <c r="A27" s="81">
        <f t="shared" si="0"/>
        <v>10304</v>
      </c>
      <c r="B27" s="31" t="s">
        <v>625</v>
      </c>
      <c r="C27" s="31">
        <v>10304</v>
      </c>
      <c r="D27" s="31" t="s">
        <v>133</v>
      </c>
      <c r="E27" s="31" t="s">
        <v>639</v>
      </c>
      <c r="F27" s="31">
        <v>614700</v>
      </c>
      <c r="G27" s="31" t="s">
        <v>640</v>
      </c>
      <c r="H27" s="77">
        <v>44409</v>
      </c>
      <c r="I27" s="78">
        <v>44416</v>
      </c>
      <c r="J27" s="31" t="s">
        <v>632</v>
      </c>
      <c r="K27" s="31">
        <v>21000070</v>
      </c>
      <c r="L27" s="31" t="s">
        <v>648</v>
      </c>
      <c r="M27" s="31">
        <v>20</v>
      </c>
      <c r="O27" s="31">
        <v>-95</v>
      </c>
    </row>
    <row r="28" spans="1:15" outlineLevel="2" x14ac:dyDescent="0.3">
      <c r="A28" s="81">
        <f t="shared" si="0"/>
        <v>10304</v>
      </c>
      <c r="B28" s="31" t="s">
        <v>625</v>
      </c>
      <c r="C28" s="31">
        <v>10304</v>
      </c>
      <c r="D28" s="31" t="s">
        <v>133</v>
      </c>
      <c r="E28" s="31" t="s">
        <v>639</v>
      </c>
      <c r="F28" s="31">
        <v>614700</v>
      </c>
      <c r="G28" s="31" t="s">
        <v>640</v>
      </c>
      <c r="H28" s="77">
        <v>44409</v>
      </c>
      <c r="I28" s="78">
        <v>44416</v>
      </c>
      <c r="J28" s="31" t="s">
        <v>632</v>
      </c>
      <c r="K28" s="31">
        <v>21000071</v>
      </c>
      <c r="L28" s="31" t="s">
        <v>649</v>
      </c>
      <c r="M28" s="31">
        <v>10</v>
      </c>
      <c r="O28" s="31">
        <v>-105</v>
      </c>
    </row>
    <row r="29" spans="1:15" outlineLevel="2" x14ac:dyDescent="0.3">
      <c r="A29" s="81">
        <f t="shared" si="0"/>
        <v>10304</v>
      </c>
      <c r="B29" s="31" t="s">
        <v>625</v>
      </c>
      <c r="C29" s="31">
        <v>10304</v>
      </c>
      <c r="D29" s="31" t="s">
        <v>133</v>
      </c>
      <c r="E29" s="31" t="s">
        <v>639</v>
      </c>
      <c r="F29" s="31">
        <v>614700</v>
      </c>
      <c r="G29" s="31" t="s">
        <v>640</v>
      </c>
      <c r="H29" s="77">
        <v>44409</v>
      </c>
      <c r="I29" s="78">
        <v>44416</v>
      </c>
      <c r="J29" s="31" t="s">
        <v>632</v>
      </c>
      <c r="K29" s="31">
        <v>21000072</v>
      </c>
      <c r="L29" s="31" t="s">
        <v>650</v>
      </c>
      <c r="M29" s="31">
        <v>10</v>
      </c>
      <c r="O29" s="31">
        <v>-115</v>
      </c>
    </row>
    <row r="30" spans="1:15" outlineLevel="2" x14ac:dyDescent="0.3">
      <c r="A30" s="81">
        <f t="shared" si="0"/>
        <v>10304</v>
      </c>
      <c r="B30" s="31" t="s">
        <v>625</v>
      </c>
      <c r="C30" s="31">
        <v>10304</v>
      </c>
      <c r="D30" s="31" t="s">
        <v>133</v>
      </c>
      <c r="E30" s="31" t="s">
        <v>639</v>
      </c>
      <c r="F30" s="31">
        <v>614700</v>
      </c>
      <c r="G30" s="31" t="s">
        <v>640</v>
      </c>
      <c r="H30" s="77">
        <v>44409</v>
      </c>
      <c r="I30" s="78">
        <v>44416</v>
      </c>
      <c r="J30" s="31" t="s">
        <v>632</v>
      </c>
      <c r="K30" s="31">
        <v>21000073</v>
      </c>
      <c r="L30" s="31" t="s">
        <v>651</v>
      </c>
      <c r="M30" s="31">
        <v>10</v>
      </c>
      <c r="O30" s="31">
        <v>-125</v>
      </c>
    </row>
    <row r="31" spans="1:15" outlineLevel="2" x14ac:dyDescent="0.3">
      <c r="A31" s="81">
        <f t="shared" si="0"/>
        <v>10304</v>
      </c>
      <c r="B31" s="31" t="s">
        <v>625</v>
      </c>
      <c r="C31" s="31">
        <v>10304</v>
      </c>
      <c r="D31" s="31" t="s">
        <v>133</v>
      </c>
      <c r="E31" s="31" t="s">
        <v>639</v>
      </c>
      <c r="F31" s="31">
        <v>614700</v>
      </c>
      <c r="G31" s="31" t="s">
        <v>640</v>
      </c>
      <c r="H31" s="77">
        <v>44409</v>
      </c>
      <c r="I31" s="78">
        <v>44416</v>
      </c>
      <c r="J31" s="31" t="s">
        <v>632</v>
      </c>
      <c r="K31" s="31">
        <v>21000074</v>
      </c>
      <c r="L31" s="31" t="s">
        <v>652</v>
      </c>
      <c r="M31" s="31">
        <v>10</v>
      </c>
      <c r="O31" s="31">
        <v>-135</v>
      </c>
    </row>
    <row r="32" spans="1:15" outlineLevel="2" x14ac:dyDescent="0.3">
      <c r="A32" s="81">
        <f t="shared" si="0"/>
        <v>10304</v>
      </c>
      <c r="B32" s="31" t="s">
        <v>625</v>
      </c>
      <c r="C32" s="31">
        <v>10304</v>
      </c>
      <c r="D32" s="31" t="s">
        <v>133</v>
      </c>
      <c r="E32" s="31" t="s">
        <v>639</v>
      </c>
      <c r="F32" s="31">
        <v>614700</v>
      </c>
      <c r="G32" s="31" t="s">
        <v>640</v>
      </c>
      <c r="H32" s="77">
        <v>44409</v>
      </c>
      <c r="I32" s="78">
        <v>44416</v>
      </c>
      <c r="J32" s="31" t="s">
        <v>632</v>
      </c>
      <c r="K32" s="31">
        <v>21000075</v>
      </c>
      <c r="L32" s="31" t="s">
        <v>653</v>
      </c>
      <c r="M32" s="31">
        <v>20</v>
      </c>
      <c r="O32" s="31">
        <v>-155</v>
      </c>
    </row>
    <row r="33" spans="1:15" outlineLevel="2" x14ac:dyDescent="0.3">
      <c r="A33" s="81">
        <f t="shared" si="0"/>
        <v>10304</v>
      </c>
      <c r="B33" s="31" t="s">
        <v>625</v>
      </c>
      <c r="C33" s="31">
        <v>10304</v>
      </c>
      <c r="D33" s="31" t="s">
        <v>133</v>
      </c>
      <c r="E33" s="31" t="s">
        <v>639</v>
      </c>
      <c r="F33" s="31">
        <v>614700</v>
      </c>
      <c r="G33" s="31" t="s">
        <v>640</v>
      </c>
      <c r="H33" s="77">
        <v>44409</v>
      </c>
      <c r="I33" s="78">
        <v>44416</v>
      </c>
      <c r="J33" s="31" t="s">
        <v>632</v>
      </c>
      <c r="K33" s="31">
        <v>21000076</v>
      </c>
      <c r="L33" s="31" t="s">
        <v>654</v>
      </c>
      <c r="M33" s="31">
        <v>10</v>
      </c>
      <c r="O33" s="31">
        <v>-165</v>
      </c>
    </row>
    <row r="34" spans="1:15" outlineLevel="2" x14ac:dyDescent="0.3">
      <c r="A34" s="81">
        <f t="shared" si="0"/>
        <v>10304</v>
      </c>
      <c r="B34" s="31" t="s">
        <v>625</v>
      </c>
      <c r="C34" s="31">
        <v>10304</v>
      </c>
      <c r="D34" s="31" t="s">
        <v>133</v>
      </c>
      <c r="E34" s="31" t="s">
        <v>639</v>
      </c>
      <c r="F34" s="31">
        <v>614700</v>
      </c>
      <c r="G34" s="31" t="s">
        <v>640</v>
      </c>
      <c r="H34" s="77">
        <v>44409</v>
      </c>
      <c r="I34" s="78">
        <v>44416</v>
      </c>
      <c r="J34" s="31" t="s">
        <v>632</v>
      </c>
      <c r="K34" s="31">
        <v>21000077</v>
      </c>
      <c r="L34" s="31" t="s">
        <v>655</v>
      </c>
      <c r="M34" s="31">
        <v>10</v>
      </c>
      <c r="O34" s="31">
        <v>-175</v>
      </c>
    </row>
    <row r="35" spans="1:15" outlineLevel="2" x14ac:dyDescent="0.3">
      <c r="A35" s="81">
        <f t="shared" si="0"/>
        <v>10304</v>
      </c>
      <c r="B35" s="31" t="s">
        <v>625</v>
      </c>
      <c r="C35" s="31">
        <v>10304</v>
      </c>
      <c r="D35" s="31" t="s">
        <v>133</v>
      </c>
      <c r="E35" s="31" t="s">
        <v>639</v>
      </c>
      <c r="F35" s="31">
        <v>614700</v>
      </c>
      <c r="G35" s="31" t="s">
        <v>640</v>
      </c>
      <c r="H35" s="77">
        <v>44409</v>
      </c>
      <c r="I35" s="78">
        <v>44416</v>
      </c>
      <c r="J35" s="31" t="s">
        <v>632</v>
      </c>
      <c r="K35" s="31">
        <v>21000078</v>
      </c>
      <c r="L35" s="31" t="s">
        <v>656</v>
      </c>
      <c r="M35" s="31">
        <v>10</v>
      </c>
      <c r="O35" s="31">
        <v>-185</v>
      </c>
    </row>
    <row r="36" spans="1:15" outlineLevel="2" x14ac:dyDescent="0.3">
      <c r="A36" s="81">
        <f t="shared" si="0"/>
        <v>10304</v>
      </c>
      <c r="B36" s="31" t="s">
        <v>625</v>
      </c>
      <c r="C36" s="31">
        <v>10304</v>
      </c>
      <c r="D36" s="31" t="s">
        <v>133</v>
      </c>
      <c r="E36" s="31" t="s">
        <v>639</v>
      </c>
      <c r="F36" s="31">
        <v>614700</v>
      </c>
      <c r="G36" s="31" t="s">
        <v>640</v>
      </c>
      <c r="H36" s="77">
        <v>44409</v>
      </c>
      <c r="I36" s="78">
        <v>44416</v>
      </c>
      <c r="J36" s="31" t="s">
        <v>632</v>
      </c>
      <c r="K36" s="31">
        <v>21000079</v>
      </c>
      <c r="L36" s="31" t="s">
        <v>657</v>
      </c>
      <c r="M36" s="31">
        <v>10</v>
      </c>
      <c r="O36" s="31">
        <v>-195</v>
      </c>
    </row>
    <row r="37" spans="1:15" outlineLevel="2" x14ac:dyDescent="0.3">
      <c r="A37" s="81">
        <f t="shared" si="0"/>
        <v>10304</v>
      </c>
      <c r="B37" s="31" t="s">
        <v>625</v>
      </c>
      <c r="C37" s="31">
        <v>10304</v>
      </c>
      <c r="D37" s="31" t="s">
        <v>133</v>
      </c>
      <c r="E37" s="31" t="s">
        <v>639</v>
      </c>
      <c r="F37" s="31">
        <v>614700</v>
      </c>
      <c r="G37" s="31" t="s">
        <v>640</v>
      </c>
      <c r="H37" s="77">
        <v>44409</v>
      </c>
      <c r="I37" s="78">
        <v>44416</v>
      </c>
      <c r="J37" s="31" t="s">
        <v>632</v>
      </c>
      <c r="K37" s="31">
        <v>21000080</v>
      </c>
      <c r="L37" s="31" t="s">
        <v>658</v>
      </c>
      <c r="M37" s="31">
        <v>10</v>
      </c>
      <c r="O37" s="31">
        <v>-205</v>
      </c>
    </row>
    <row r="38" spans="1:15" outlineLevel="2" x14ac:dyDescent="0.3">
      <c r="A38" s="81">
        <f t="shared" si="0"/>
        <v>10304</v>
      </c>
      <c r="B38" s="31" t="s">
        <v>625</v>
      </c>
      <c r="C38" s="31">
        <v>10304</v>
      </c>
      <c r="D38" s="31" t="s">
        <v>133</v>
      </c>
      <c r="E38" s="31" t="s">
        <v>639</v>
      </c>
      <c r="F38" s="31">
        <v>614700</v>
      </c>
      <c r="G38" s="31" t="s">
        <v>640</v>
      </c>
      <c r="H38" s="77">
        <v>44409</v>
      </c>
      <c r="I38" s="78">
        <v>44416</v>
      </c>
      <c r="J38" s="31" t="s">
        <v>632</v>
      </c>
      <c r="K38" s="31">
        <v>21000081</v>
      </c>
      <c r="L38" s="31" t="s">
        <v>659</v>
      </c>
      <c r="M38" s="31">
        <v>10</v>
      </c>
      <c r="O38" s="31">
        <v>-215</v>
      </c>
    </row>
    <row r="39" spans="1:15" outlineLevel="2" x14ac:dyDescent="0.3">
      <c r="A39" s="81">
        <f t="shared" si="0"/>
        <v>10304</v>
      </c>
      <c r="B39" s="31" t="s">
        <v>625</v>
      </c>
      <c r="C39" s="31">
        <v>10304</v>
      </c>
      <c r="D39" s="31" t="s">
        <v>133</v>
      </c>
      <c r="E39" s="31" t="s">
        <v>639</v>
      </c>
      <c r="F39" s="31">
        <v>614700</v>
      </c>
      <c r="G39" s="31" t="s">
        <v>640</v>
      </c>
      <c r="H39" s="77">
        <v>44409</v>
      </c>
      <c r="I39" s="78">
        <v>44416</v>
      </c>
      <c r="J39" s="31" t="s">
        <v>632</v>
      </c>
      <c r="K39" s="31">
        <v>21000083</v>
      </c>
      <c r="L39" s="31" t="s">
        <v>660</v>
      </c>
      <c r="M39" s="31">
        <v>15</v>
      </c>
      <c r="O39" s="31">
        <v>-230</v>
      </c>
    </row>
    <row r="40" spans="1:15" outlineLevel="2" x14ac:dyDescent="0.3">
      <c r="A40" s="81">
        <f t="shared" si="0"/>
        <v>10304</v>
      </c>
      <c r="B40" s="31" t="s">
        <v>625</v>
      </c>
      <c r="C40" s="31">
        <v>10304</v>
      </c>
      <c r="D40" s="31" t="s">
        <v>133</v>
      </c>
      <c r="E40" s="31" t="s">
        <v>639</v>
      </c>
      <c r="F40" s="31">
        <v>614700</v>
      </c>
      <c r="G40" s="31" t="s">
        <v>640</v>
      </c>
      <c r="H40" s="77">
        <v>44409</v>
      </c>
      <c r="I40" s="78">
        <v>44416</v>
      </c>
      <c r="J40" s="31" t="s">
        <v>632</v>
      </c>
      <c r="K40" s="31">
        <v>21000084</v>
      </c>
      <c r="L40" s="31" t="s">
        <v>661</v>
      </c>
      <c r="M40" s="31">
        <v>10</v>
      </c>
      <c r="O40" s="31">
        <v>-240</v>
      </c>
    </row>
    <row r="41" spans="1:15" outlineLevel="2" x14ac:dyDescent="0.3">
      <c r="A41" s="81">
        <f t="shared" si="0"/>
        <v>10304</v>
      </c>
      <c r="B41" s="31" t="s">
        <v>625</v>
      </c>
      <c r="C41" s="31">
        <v>10304</v>
      </c>
      <c r="D41" s="31" t="s">
        <v>133</v>
      </c>
      <c r="E41" s="31" t="s">
        <v>639</v>
      </c>
      <c r="F41" s="31">
        <v>614700</v>
      </c>
      <c r="G41" s="31" t="s">
        <v>640</v>
      </c>
      <c r="H41" s="77">
        <v>44409</v>
      </c>
      <c r="I41" s="78">
        <v>44416</v>
      </c>
      <c r="J41" s="31" t="s">
        <v>632</v>
      </c>
      <c r="K41" s="31">
        <v>21000085</v>
      </c>
      <c r="L41" s="31" t="s">
        <v>641</v>
      </c>
      <c r="M41" s="31">
        <v>15</v>
      </c>
      <c r="O41" s="31">
        <v>-255</v>
      </c>
    </row>
    <row r="42" spans="1:15" outlineLevel="2" x14ac:dyDescent="0.3">
      <c r="A42" s="81">
        <f t="shared" si="0"/>
        <v>10304</v>
      </c>
      <c r="B42" s="31" t="s">
        <v>625</v>
      </c>
      <c r="C42" s="31">
        <v>10304</v>
      </c>
      <c r="D42" s="31" t="s">
        <v>133</v>
      </c>
      <c r="E42" s="31" t="s">
        <v>639</v>
      </c>
      <c r="F42" s="31">
        <v>614700</v>
      </c>
      <c r="G42" s="31" t="s">
        <v>640</v>
      </c>
      <c r="H42" s="77">
        <v>44409</v>
      </c>
      <c r="I42" s="78">
        <v>44416</v>
      </c>
      <c r="J42" s="31" t="s">
        <v>632</v>
      </c>
      <c r="K42" s="31">
        <v>21000086</v>
      </c>
      <c r="L42" s="31" t="s">
        <v>662</v>
      </c>
      <c r="M42" s="31">
        <v>10</v>
      </c>
      <c r="O42" s="31">
        <v>-265</v>
      </c>
    </row>
    <row r="43" spans="1:15" outlineLevel="1" x14ac:dyDescent="0.3">
      <c r="A43" s="80" t="s">
        <v>961</v>
      </c>
      <c r="H43" s="77"/>
      <c r="I43" s="78"/>
      <c r="M43" s="31">
        <f>SUBTOTAL(9,M20:M42)</f>
        <v>265</v>
      </c>
      <c r="N43" s="31">
        <f>SUBTOTAL(9,N20:N42)</f>
        <v>0</v>
      </c>
      <c r="O43" s="31">
        <f>SUBTOTAL(9,O20:O42)</f>
        <v>-3175</v>
      </c>
    </row>
    <row r="44" spans="1:15" outlineLevel="2" x14ac:dyDescent="0.3">
      <c r="A44" s="81">
        <f t="shared" si="0"/>
        <v>10305</v>
      </c>
      <c r="B44" s="31" t="s">
        <v>625</v>
      </c>
      <c r="C44" s="31">
        <v>10305</v>
      </c>
      <c r="D44" s="31" t="s">
        <v>134</v>
      </c>
      <c r="E44" s="31" t="s">
        <v>663</v>
      </c>
      <c r="F44" s="31">
        <v>611510</v>
      </c>
      <c r="G44" s="31" t="s">
        <v>664</v>
      </c>
      <c r="H44" s="77">
        <v>44378</v>
      </c>
      <c r="I44" s="78">
        <v>44404</v>
      </c>
      <c r="J44" s="31" t="s">
        <v>632</v>
      </c>
      <c r="K44" s="31">
        <v>21000058</v>
      </c>
      <c r="L44" s="31" t="s">
        <v>665</v>
      </c>
      <c r="M44" s="31">
        <v>208.3</v>
      </c>
      <c r="O44" s="31">
        <v>-208.3</v>
      </c>
    </row>
    <row r="45" spans="1:15" outlineLevel="1" x14ac:dyDescent="0.3">
      <c r="A45" s="80" t="s">
        <v>962</v>
      </c>
      <c r="H45" s="77"/>
      <c r="I45" s="78"/>
      <c r="M45" s="31">
        <f>SUBTOTAL(9,M44:M44)</f>
        <v>208.3</v>
      </c>
      <c r="N45" s="31">
        <f>SUBTOTAL(9,N44:N44)</f>
        <v>0</v>
      </c>
      <c r="O45" s="31">
        <f>SUBTOTAL(9,O44:O44)</f>
        <v>-208.3</v>
      </c>
    </row>
    <row r="46" spans="1:15" outlineLevel="2" x14ac:dyDescent="0.3">
      <c r="A46" s="81">
        <f t="shared" si="0"/>
        <v>10402</v>
      </c>
      <c r="B46" s="31" t="s">
        <v>625</v>
      </c>
      <c r="C46" s="31">
        <v>10402</v>
      </c>
      <c r="D46" s="31" t="s">
        <v>137</v>
      </c>
      <c r="E46" s="31" t="s">
        <v>666</v>
      </c>
      <c r="F46" s="31">
        <v>614700</v>
      </c>
      <c r="G46" s="31" t="s">
        <v>640</v>
      </c>
      <c r="H46" s="77">
        <v>44378</v>
      </c>
      <c r="I46" s="78">
        <v>44398</v>
      </c>
      <c r="J46" s="31" t="s">
        <v>632</v>
      </c>
      <c r="K46" s="31">
        <v>21000126</v>
      </c>
      <c r="L46" s="31" t="s">
        <v>667</v>
      </c>
      <c r="M46" s="31">
        <v>10</v>
      </c>
      <c r="O46" s="31">
        <v>-10</v>
      </c>
    </row>
    <row r="47" spans="1:15" outlineLevel="2" x14ac:dyDescent="0.3">
      <c r="A47" s="81">
        <f t="shared" si="0"/>
        <v>10402</v>
      </c>
      <c r="B47" s="31" t="s">
        <v>625</v>
      </c>
      <c r="C47" s="31">
        <v>10402</v>
      </c>
      <c r="D47" s="31" t="s">
        <v>137</v>
      </c>
      <c r="E47" s="31" t="s">
        <v>666</v>
      </c>
      <c r="F47" s="31">
        <v>614700</v>
      </c>
      <c r="G47" s="31" t="s">
        <v>640</v>
      </c>
      <c r="H47" s="77">
        <v>44378</v>
      </c>
      <c r="I47" s="78">
        <v>44398</v>
      </c>
      <c r="J47" s="31" t="s">
        <v>632</v>
      </c>
      <c r="K47" s="31">
        <v>21000127</v>
      </c>
      <c r="L47" s="31" t="s">
        <v>668</v>
      </c>
      <c r="M47" s="31">
        <v>15</v>
      </c>
      <c r="O47" s="31">
        <v>-25</v>
      </c>
    </row>
    <row r="48" spans="1:15" outlineLevel="2" x14ac:dyDescent="0.3">
      <c r="A48" s="81">
        <f t="shared" si="0"/>
        <v>10402</v>
      </c>
      <c r="B48" s="31" t="s">
        <v>625</v>
      </c>
      <c r="C48" s="31">
        <v>10402</v>
      </c>
      <c r="D48" s="31" t="s">
        <v>137</v>
      </c>
      <c r="E48" s="31" t="s">
        <v>666</v>
      </c>
      <c r="F48" s="31">
        <v>614700</v>
      </c>
      <c r="G48" s="31" t="s">
        <v>640</v>
      </c>
      <c r="H48" s="77">
        <v>44378</v>
      </c>
      <c r="I48" s="78">
        <v>44398</v>
      </c>
      <c r="J48" s="31" t="s">
        <v>632</v>
      </c>
      <c r="K48" s="31">
        <v>21000128</v>
      </c>
      <c r="L48" s="31" t="s">
        <v>669</v>
      </c>
      <c r="M48" s="31">
        <v>15</v>
      </c>
      <c r="O48" s="31">
        <v>-40</v>
      </c>
    </row>
    <row r="49" spans="1:15" outlineLevel="2" x14ac:dyDescent="0.3">
      <c r="A49" s="81">
        <f t="shared" si="0"/>
        <v>10402</v>
      </c>
      <c r="B49" s="31" t="s">
        <v>625</v>
      </c>
      <c r="C49" s="31">
        <v>10402</v>
      </c>
      <c r="D49" s="31" t="s">
        <v>137</v>
      </c>
      <c r="E49" s="31" t="s">
        <v>666</v>
      </c>
      <c r="F49" s="31">
        <v>614700</v>
      </c>
      <c r="G49" s="31" t="s">
        <v>640</v>
      </c>
      <c r="H49" s="77">
        <v>44378</v>
      </c>
      <c r="I49" s="78">
        <v>44398</v>
      </c>
      <c r="J49" s="31" t="s">
        <v>632</v>
      </c>
      <c r="K49" s="31">
        <v>21000129</v>
      </c>
      <c r="L49" s="31" t="s">
        <v>670</v>
      </c>
      <c r="M49" s="31">
        <v>10</v>
      </c>
      <c r="O49" s="31">
        <v>-50</v>
      </c>
    </row>
    <row r="50" spans="1:15" outlineLevel="2" x14ac:dyDescent="0.3">
      <c r="A50" s="81">
        <f t="shared" si="0"/>
        <v>10402</v>
      </c>
      <c r="B50" s="31" t="s">
        <v>625</v>
      </c>
      <c r="C50" s="31">
        <v>10402</v>
      </c>
      <c r="D50" s="31" t="s">
        <v>137</v>
      </c>
      <c r="E50" s="31" t="s">
        <v>666</v>
      </c>
      <c r="F50" s="31">
        <v>614700</v>
      </c>
      <c r="G50" s="31" t="s">
        <v>640</v>
      </c>
      <c r="H50" s="77">
        <v>44378</v>
      </c>
      <c r="I50" s="78">
        <v>44398</v>
      </c>
      <c r="J50" s="31" t="s">
        <v>632</v>
      </c>
      <c r="K50" s="31">
        <v>21000131</v>
      </c>
      <c r="L50" s="31" t="s">
        <v>671</v>
      </c>
      <c r="M50" s="31">
        <v>15</v>
      </c>
      <c r="O50" s="31">
        <v>-65</v>
      </c>
    </row>
    <row r="51" spans="1:15" outlineLevel="2" x14ac:dyDescent="0.3">
      <c r="A51" s="81">
        <f t="shared" si="0"/>
        <v>10402</v>
      </c>
      <c r="B51" s="31" t="s">
        <v>625</v>
      </c>
      <c r="C51" s="31">
        <v>10402</v>
      </c>
      <c r="D51" s="31" t="s">
        <v>137</v>
      </c>
      <c r="E51" s="31" t="s">
        <v>666</v>
      </c>
      <c r="F51" s="31">
        <v>614700</v>
      </c>
      <c r="G51" s="31" t="s">
        <v>640</v>
      </c>
      <c r="H51" s="77">
        <v>44378</v>
      </c>
      <c r="I51" s="78">
        <v>44398</v>
      </c>
      <c r="J51" s="31" t="s">
        <v>632</v>
      </c>
      <c r="K51" s="31">
        <v>21000132</v>
      </c>
      <c r="L51" s="31" t="s">
        <v>672</v>
      </c>
      <c r="M51" s="31">
        <v>15</v>
      </c>
      <c r="O51" s="31">
        <v>-80</v>
      </c>
    </row>
    <row r="52" spans="1:15" outlineLevel="2" x14ac:dyDescent="0.3">
      <c r="A52" s="81">
        <f t="shared" si="0"/>
        <v>10402</v>
      </c>
      <c r="B52" s="31" t="s">
        <v>625</v>
      </c>
      <c r="C52" s="31">
        <v>10402</v>
      </c>
      <c r="D52" s="31" t="s">
        <v>137</v>
      </c>
      <c r="E52" s="31" t="s">
        <v>666</v>
      </c>
      <c r="F52" s="31">
        <v>614700</v>
      </c>
      <c r="G52" s="31" t="s">
        <v>640</v>
      </c>
      <c r="H52" s="77">
        <v>44378</v>
      </c>
      <c r="I52" s="78">
        <v>44406</v>
      </c>
      <c r="J52" s="31" t="s">
        <v>632</v>
      </c>
      <c r="K52" s="31">
        <v>21000133</v>
      </c>
      <c r="L52" s="31" t="s">
        <v>673</v>
      </c>
      <c r="M52" s="31">
        <v>15</v>
      </c>
      <c r="O52" s="31">
        <v>-95</v>
      </c>
    </row>
    <row r="53" spans="1:15" outlineLevel="2" x14ac:dyDescent="0.3">
      <c r="A53" s="81">
        <f t="shared" si="0"/>
        <v>10402</v>
      </c>
      <c r="B53" s="31" t="s">
        <v>625</v>
      </c>
      <c r="C53" s="31">
        <v>10402</v>
      </c>
      <c r="D53" s="31" t="s">
        <v>137</v>
      </c>
      <c r="E53" s="31" t="s">
        <v>666</v>
      </c>
      <c r="F53" s="31">
        <v>614700</v>
      </c>
      <c r="G53" s="31" t="s">
        <v>640</v>
      </c>
      <c r="H53" s="77">
        <v>44409</v>
      </c>
      <c r="I53" s="78">
        <v>44416</v>
      </c>
      <c r="J53" s="31" t="s">
        <v>632</v>
      </c>
      <c r="K53" s="31">
        <v>21000061</v>
      </c>
      <c r="L53" s="31" t="s">
        <v>674</v>
      </c>
      <c r="M53" s="31">
        <v>15</v>
      </c>
      <c r="O53" s="31">
        <v>-110</v>
      </c>
    </row>
    <row r="54" spans="1:15" outlineLevel="2" x14ac:dyDescent="0.3">
      <c r="A54" s="81">
        <f t="shared" si="0"/>
        <v>10402</v>
      </c>
      <c r="B54" s="31" t="s">
        <v>625</v>
      </c>
      <c r="C54" s="31">
        <v>10402</v>
      </c>
      <c r="D54" s="31" t="s">
        <v>137</v>
      </c>
      <c r="E54" s="31" t="s">
        <v>666</v>
      </c>
      <c r="F54" s="31">
        <v>614700</v>
      </c>
      <c r="G54" s="31" t="s">
        <v>640</v>
      </c>
      <c r="H54" s="77">
        <v>44409</v>
      </c>
      <c r="I54" s="78">
        <v>44416</v>
      </c>
      <c r="J54" s="31" t="s">
        <v>632</v>
      </c>
      <c r="K54" s="31">
        <v>21000063</v>
      </c>
      <c r="L54" s="31" t="s">
        <v>668</v>
      </c>
      <c r="M54" s="31">
        <v>10</v>
      </c>
      <c r="O54" s="31">
        <v>-120</v>
      </c>
    </row>
    <row r="55" spans="1:15" outlineLevel="2" x14ac:dyDescent="0.3">
      <c r="A55" s="81">
        <f t="shared" si="0"/>
        <v>10402</v>
      </c>
      <c r="B55" s="31" t="s">
        <v>625</v>
      </c>
      <c r="C55" s="31">
        <v>10402</v>
      </c>
      <c r="D55" s="31" t="s">
        <v>137</v>
      </c>
      <c r="E55" s="31" t="s">
        <v>666</v>
      </c>
      <c r="F55" s="31">
        <v>614700</v>
      </c>
      <c r="G55" s="31" t="s">
        <v>640</v>
      </c>
      <c r="H55" s="77">
        <v>44409</v>
      </c>
      <c r="I55" s="78">
        <v>44416</v>
      </c>
      <c r="J55" s="31" t="s">
        <v>632</v>
      </c>
      <c r="K55" s="31">
        <v>21000068</v>
      </c>
      <c r="L55" s="31" t="s">
        <v>671</v>
      </c>
      <c r="M55" s="31">
        <v>10</v>
      </c>
      <c r="O55" s="31">
        <v>-130</v>
      </c>
    </row>
    <row r="56" spans="1:15" outlineLevel="2" x14ac:dyDescent="0.3">
      <c r="A56" s="81">
        <f t="shared" si="0"/>
        <v>10402</v>
      </c>
      <c r="B56" s="31" t="s">
        <v>625</v>
      </c>
      <c r="C56" s="31">
        <v>10402</v>
      </c>
      <c r="D56" s="31" t="s">
        <v>137</v>
      </c>
      <c r="E56" s="31" t="s">
        <v>666</v>
      </c>
      <c r="F56" s="31">
        <v>614700</v>
      </c>
      <c r="G56" s="31" t="s">
        <v>640</v>
      </c>
      <c r="H56" s="77">
        <v>44409</v>
      </c>
      <c r="I56" s="78">
        <v>44416</v>
      </c>
      <c r="J56" s="31" t="s">
        <v>632</v>
      </c>
      <c r="K56" s="31">
        <v>21000069</v>
      </c>
      <c r="L56" s="31" t="s">
        <v>673</v>
      </c>
      <c r="M56" s="31">
        <v>10</v>
      </c>
      <c r="O56" s="31">
        <v>-140</v>
      </c>
    </row>
    <row r="57" spans="1:15" outlineLevel="2" x14ac:dyDescent="0.3">
      <c r="A57" s="81">
        <f t="shared" si="0"/>
        <v>10402</v>
      </c>
      <c r="B57" s="31" t="s">
        <v>625</v>
      </c>
      <c r="C57" s="31">
        <v>10402</v>
      </c>
      <c r="D57" s="31" t="s">
        <v>137</v>
      </c>
      <c r="E57" s="31" t="s">
        <v>666</v>
      </c>
      <c r="F57" s="31">
        <v>614700</v>
      </c>
      <c r="G57" s="31" t="s">
        <v>640</v>
      </c>
      <c r="H57" s="77">
        <v>44409</v>
      </c>
      <c r="I57" s="78">
        <v>44416</v>
      </c>
      <c r="J57" s="31" t="s">
        <v>632</v>
      </c>
      <c r="K57" s="31">
        <v>21000082</v>
      </c>
      <c r="L57" s="31" t="s">
        <v>675</v>
      </c>
      <c r="M57" s="31">
        <v>10</v>
      </c>
      <c r="O57" s="31">
        <v>-150</v>
      </c>
    </row>
    <row r="58" spans="1:15" outlineLevel="2" x14ac:dyDescent="0.3">
      <c r="A58" s="81">
        <f t="shared" si="0"/>
        <v>10402</v>
      </c>
      <c r="B58" s="31" t="s">
        <v>625</v>
      </c>
      <c r="C58" s="31">
        <v>10402</v>
      </c>
      <c r="D58" s="31" t="s">
        <v>137</v>
      </c>
      <c r="E58" s="31" t="s">
        <v>666</v>
      </c>
      <c r="F58" s="31">
        <v>614700</v>
      </c>
      <c r="G58" s="31" t="s">
        <v>640</v>
      </c>
      <c r="H58" s="77">
        <v>44409</v>
      </c>
      <c r="I58" s="78">
        <v>44416</v>
      </c>
      <c r="J58" s="31" t="s">
        <v>632</v>
      </c>
      <c r="K58" s="31">
        <v>21000087</v>
      </c>
      <c r="L58" s="31" t="s">
        <v>669</v>
      </c>
      <c r="M58" s="31">
        <v>10</v>
      </c>
      <c r="O58" s="31">
        <v>-160</v>
      </c>
    </row>
    <row r="59" spans="1:15" outlineLevel="2" x14ac:dyDescent="0.3">
      <c r="A59" s="81">
        <f t="shared" si="0"/>
        <v>10402</v>
      </c>
      <c r="B59" s="31" t="s">
        <v>625</v>
      </c>
      <c r="C59" s="31">
        <v>10402</v>
      </c>
      <c r="D59" s="31" t="s">
        <v>137</v>
      </c>
      <c r="E59" s="31" t="s">
        <v>666</v>
      </c>
      <c r="F59" s="31">
        <v>614700</v>
      </c>
      <c r="G59" s="31" t="s">
        <v>640</v>
      </c>
      <c r="H59" s="77">
        <v>44409</v>
      </c>
      <c r="I59" s="78">
        <v>44416</v>
      </c>
      <c r="J59" s="31" t="s">
        <v>632</v>
      </c>
      <c r="K59" s="31">
        <v>21000088</v>
      </c>
      <c r="L59" s="31" t="s">
        <v>675</v>
      </c>
      <c r="M59" s="31">
        <v>10</v>
      </c>
      <c r="O59" s="31">
        <v>-170</v>
      </c>
    </row>
    <row r="60" spans="1:15" outlineLevel="2" x14ac:dyDescent="0.3">
      <c r="A60" s="81">
        <f t="shared" si="0"/>
        <v>10402</v>
      </c>
      <c r="B60" s="31" t="s">
        <v>625</v>
      </c>
      <c r="C60" s="31">
        <v>10402</v>
      </c>
      <c r="D60" s="31" t="s">
        <v>137</v>
      </c>
      <c r="E60" s="31" t="s">
        <v>666</v>
      </c>
      <c r="F60" s="31">
        <v>614700</v>
      </c>
      <c r="G60" s="31" t="s">
        <v>640</v>
      </c>
      <c r="H60" s="77">
        <v>44409</v>
      </c>
      <c r="I60" s="78">
        <v>44416</v>
      </c>
      <c r="J60" s="31" t="s">
        <v>632</v>
      </c>
      <c r="K60" s="31">
        <v>21000089</v>
      </c>
      <c r="L60" s="31" t="s">
        <v>670</v>
      </c>
      <c r="M60" s="31">
        <v>15</v>
      </c>
      <c r="O60" s="31">
        <v>-185</v>
      </c>
    </row>
    <row r="61" spans="1:15" outlineLevel="2" x14ac:dyDescent="0.3">
      <c r="A61" s="81">
        <f t="shared" si="0"/>
        <v>10402</v>
      </c>
      <c r="B61" s="31" t="s">
        <v>625</v>
      </c>
      <c r="C61" s="31">
        <v>10402</v>
      </c>
      <c r="D61" s="31" t="s">
        <v>137</v>
      </c>
      <c r="E61" s="31" t="s">
        <v>666</v>
      </c>
      <c r="F61" s="31">
        <v>614700</v>
      </c>
      <c r="G61" s="31" t="s">
        <v>640</v>
      </c>
      <c r="H61" s="77">
        <v>44409</v>
      </c>
      <c r="I61" s="78">
        <v>44416</v>
      </c>
      <c r="J61" s="31" t="s">
        <v>632</v>
      </c>
      <c r="K61" s="31">
        <v>21000090</v>
      </c>
      <c r="L61" s="31" t="s">
        <v>676</v>
      </c>
      <c r="M61" s="31">
        <v>40</v>
      </c>
      <c r="O61" s="31">
        <v>-225</v>
      </c>
    </row>
    <row r="62" spans="1:15" outlineLevel="1" x14ac:dyDescent="0.3">
      <c r="A62" s="80" t="s">
        <v>963</v>
      </c>
      <c r="H62" s="77"/>
      <c r="I62" s="78"/>
      <c r="M62" s="31">
        <f>SUBTOTAL(9,M46:M61)</f>
        <v>225</v>
      </c>
      <c r="N62" s="31">
        <f>SUBTOTAL(9,N46:N61)</f>
        <v>0</v>
      </c>
      <c r="O62" s="31">
        <f>SUBTOTAL(9,O46:O61)</f>
        <v>-1755</v>
      </c>
    </row>
    <row r="63" spans="1:15" outlineLevel="2" x14ac:dyDescent="0.3">
      <c r="A63" s="81">
        <f t="shared" si="0"/>
        <v>20501</v>
      </c>
      <c r="B63" s="31" t="s">
        <v>625</v>
      </c>
      <c r="C63" s="31">
        <v>20501</v>
      </c>
      <c r="D63" s="31" t="s">
        <v>151</v>
      </c>
      <c r="E63" s="31" t="s">
        <v>677</v>
      </c>
      <c r="F63" s="31">
        <v>615000</v>
      </c>
      <c r="G63" s="31" t="s">
        <v>678</v>
      </c>
      <c r="H63" s="77">
        <v>44256</v>
      </c>
      <c r="I63" s="78">
        <v>44284</v>
      </c>
      <c r="J63" s="31" t="s">
        <v>632</v>
      </c>
      <c r="K63" s="31">
        <v>21000029</v>
      </c>
      <c r="L63" s="31" t="s">
        <v>679</v>
      </c>
      <c r="M63" s="31">
        <v>150</v>
      </c>
      <c r="O63" s="31">
        <v>-150</v>
      </c>
    </row>
    <row r="64" spans="1:15" outlineLevel="1" x14ac:dyDescent="0.3">
      <c r="A64" s="80" t="s">
        <v>964</v>
      </c>
      <c r="H64" s="77"/>
      <c r="I64" s="78"/>
      <c r="M64" s="31">
        <f>SUBTOTAL(9,M63:M63)</f>
        <v>150</v>
      </c>
      <c r="N64" s="31">
        <f>SUBTOTAL(9,N63:N63)</f>
        <v>0</v>
      </c>
      <c r="O64" s="31">
        <f>SUBTOTAL(9,O63:O63)</f>
        <v>-150</v>
      </c>
    </row>
    <row r="65" spans="1:15" outlineLevel="2" x14ac:dyDescent="0.3">
      <c r="A65" s="81">
        <f t="shared" si="0"/>
        <v>40101</v>
      </c>
      <c r="B65" s="31" t="s">
        <v>625</v>
      </c>
      <c r="C65" s="31">
        <v>40101</v>
      </c>
      <c r="D65" s="31" t="s">
        <v>189</v>
      </c>
      <c r="E65" s="31" t="s">
        <v>680</v>
      </c>
      <c r="F65" s="31">
        <v>611000</v>
      </c>
      <c r="G65" s="31" t="s">
        <v>681</v>
      </c>
      <c r="H65" s="77">
        <v>44348</v>
      </c>
      <c r="I65" s="78">
        <v>44357</v>
      </c>
      <c r="J65" s="31" t="s">
        <v>632</v>
      </c>
      <c r="K65" s="31">
        <v>21000054</v>
      </c>
      <c r="L65" s="31" t="s">
        <v>682</v>
      </c>
      <c r="M65" s="31">
        <v>2080.88</v>
      </c>
      <c r="O65" s="31">
        <v>-2080.88</v>
      </c>
    </row>
    <row r="66" spans="1:15" outlineLevel="1" x14ac:dyDescent="0.3">
      <c r="A66" s="80" t="s">
        <v>965</v>
      </c>
      <c r="H66" s="77"/>
      <c r="I66" s="78"/>
      <c r="M66" s="31">
        <f>SUBTOTAL(9,M65:M65)</f>
        <v>2080.88</v>
      </c>
      <c r="N66" s="31">
        <f>SUBTOTAL(9,N65:N65)</f>
        <v>0</v>
      </c>
      <c r="O66" s="31">
        <f>SUBTOTAL(9,O65:O65)</f>
        <v>-2080.88</v>
      </c>
    </row>
    <row r="67" spans="1:15" outlineLevel="2" x14ac:dyDescent="0.3">
      <c r="A67" s="81">
        <f t="shared" si="0"/>
        <v>50401</v>
      </c>
      <c r="B67" s="31" t="s">
        <v>625</v>
      </c>
      <c r="C67" s="31">
        <v>50401</v>
      </c>
      <c r="D67" s="31" t="s">
        <v>209</v>
      </c>
      <c r="E67" s="31" t="s">
        <v>194</v>
      </c>
      <c r="F67" s="31">
        <v>611000</v>
      </c>
      <c r="G67" s="31" t="s">
        <v>681</v>
      </c>
      <c r="H67" s="77">
        <v>44228</v>
      </c>
      <c r="I67" s="78">
        <v>44254</v>
      </c>
      <c r="J67" s="31" t="s">
        <v>632</v>
      </c>
      <c r="K67" s="31">
        <v>21000016</v>
      </c>
      <c r="L67" s="31" t="s">
        <v>683</v>
      </c>
      <c r="M67" s="31">
        <v>150</v>
      </c>
      <c r="O67" s="31">
        <v>-150</v>
      </c>
    </row>
    <row r="68" spans="1:15" outlineLevel="1" x14ac:dyDescent="0.3">
      <c r="A68" s="80" t="s">
        <v>966</v>
      </c>
      <c r="H68" s="77"/>
      <c r="I68" s="78"/>
      <c r="M68" s="31">
        <f>SUBTOTAL(9,M67:M67)</f>
        <v>150</v>
      </c>
      <c r="N68" s="31">
        <f>SUBTOTAL(9,N67:N67)</f>
        <v>0</v>
      </c>
      <c r="O68" s="31">
        <f>SUBTOTAL(9,O67:O67)</f>
        <v>-150</v>
      </c>
    </row>
    <row r="69" spans="1:15" outlineLevel="2" x14ac:dyDescent="0.3">
      <c r="A69" s="81">
        <f t="shared" si="0"/>
        <v>90101</v>
      </c>
      <c r="B69" s="31" t="s">
        <v>625</v>
      </c>
      <c r="C69" s="31">
        <v>90101</v>
      </c>
      <c r="D69" s="31" t="s">
        <v>324</v>
      </c>
      <c r="E69" s="31" t="s">
        <v>684</v>
      </c>
      <c r="F69" s="31">
        <v>611000</v>
      </c>
      <c r="G69" s="31" t="s">
        <v>681</v>
      </c>
      <c r="H69" s="77">
        <v>44287</v>
      </c>
      <c r="I69" s="78">
        <v>44306</v>
      </c>
      <c r="J69" s="31" t="s">
        <v>632</v>
      </c>
      <c r="K69" s="31">
        <v>21000094</v>
      </c>
      <c r="L69" s="31" t="s">
        <v>685</v>
      </c>
      <c r="M69" s="31">
        <v>102.85</v>
      </c>
      <c r="O69" s="31">
        <v>-102.85</v>
      </c>
    </row>
    <row r="70" spans="1:15" outlineLevel="2" x14ac:dyDescent="0.3">
      <c r="A70" s="81">
        <f t="shared" si="0"/>
        <v>90101</v>
      </c>
      <c r="B70" s="31" t="s">
        <v>625</v>
      </c>
      <c r="C70" s="31">
        <v>90101</v>
      </c>
      <c r="D70" s="31" t="s">
        <v>324</v>
      </c>
      <c r="E70" s="31" t="s">
        <v>684</v>
      </c>
      <c r="F70" s="31">
        <v>611301</v>
      </c>
      <c r="G70" s="31" t="s">
        <v>686</v>
      </c>
      <c r="H70" s="77">
        <v>44256</v>
      </c>
      <c r="I70" s="78">
        <v>44286</v>
      </c>
      <c r="J70" s="31" t="s">
        <v>632</v>
      </c>
      <c r="K70" s="31">
        <v>21000031</v>
      </c>
      <c r="L70" s="31" t="s">
        <v>687</v>
      </c>
      <c r="M70" s="31">
        <v>19.84</v>
      </c>
      <c r="O70" s="31">
        <v>-19.84</v>
      </c>
    </row>
    <row r="71" spans="1:15" outlineLevel="2" x14ac:dyDescent="0.3">
      <c r="A71" s="81">
        <f t="shared" si="0"/>
        <v>90101</v>
      </c>
      <c r="B71" s="31" t="s">
        <v>625</v>
      </c>
      <c r="C71" s="31">
        <v>90101</v>
      </c>
      <c r="D71" s="31" t="s">
        <v>324</v>
      </c>
      <c r="E71" s="31" t="s">
        <v>684</v>
      </c>
      <c r="F71" s="31">
        <v>611301</v>
      </c>
      <c r="G71" s="31" t="s">
        <v>686</v>
      </c>
      <c r="H71" s="77">
        <v>44317</v>
      </c>
      <c r="I71" s="78">
        <v>44339</v>
      </c>
      <c r="J71" s="31" t="s">
        <v>632</v>
      </c>
      <c r="K71" s="31">
        <v>21000106</v>
      </c>
      <c r="L71" s="31" t="s">
        <v>688</v>
      </c>
      <c r="M71" s="31">
        <v>24.8</v>
      </c>
      <c r="O71" s="31">
        <v>-44.64</v>
      </c>
    </row>
    <row r="72" spans="1:15" outlineLevel="2" x14ac:dyDescent="0.3">
      <c r="A72" s="81">
        <f t="shared" si="0"/>
        <v>90101</v>
      </c>
      <c r="B72" s="31" t="s">
        <v>625</v>
      </c>
      <c r="C72" s="31">
        <v>90101</v>
      </c>
      <c r="D72" s="31" t="s">
        <v>324</v>
      </c>
      <c r="E72" s="31" t="s">
        <v>684</v>
      </c>
      <c r="F72" s="31">
        <v>611301</v>
      </c>
      <c r="G72" s="31" t="s">
        <v>686</v>
      </c>
      <c r="H72" s="77">
        <v>44317</v>
      </c>
      <c r="I72" s="78">
        <v>44347</v>
      </c>
      <c r="J72" s="31" t="s">
        <v>632</v>
      </c>
      <c r="K72" s="31">
        <v>21000107</v>
      </c>
      <c r="L72" s="31" t="s">
        <v>660</v>
      </c>
      <c r="M72" s="31">
        <v>120</v>
      </c>
      <c r="O72" s="31">
        <v>-164.64</v>
      </c>
    </row>
    <row r="73" spans="1:15" outlineLevel="2" x14ac:dyDescent="0.3">
      <c r="A73" s="81">
        <f t="shared" si="0"/>
        <v>90101</v>
      </c>
      <c r="B73" s="31" t="s">
        <v>625</v>
      </c>
      <c r="C73" s="31">
        <v>90101</v>
      </c>
      <c r="D73" s="31" t="s">
        <v>324</v>
      </c>
      <c r="E73" s="31" t="s">
        <v>684</v>
      </c>
      <c r="F73" s="31">
        <v>611301</v>
      </c>
      <c r="G73" s="31" t="s">
        <v>686</v>
      </c>
      <c r="H73" s="77">
        <v>44348</v>
      </c>
      <c r="I73" s="78">
        <v>44352</v>
      </c>
      <c r="J73" s="31" t="s">
        <v>632</v>
      </c>
      <c r="K73" s="31">
        <v>21000111</v>
      </c>
      <c r="L73" s="31" t="s">
        <v>689</v>
      </c>
      <c r="M73" s="31">
        <v>84</v>
      </c>
      <c r="O73" s="31">
        <v>-248.64</v>
      </c>
    </row>
    <row r="74" spans="1:15" outlineLevel="2" x14ac:dyDescent="0.3">
      <c r="A74" s="81">
        <f t="shared" si="0"/>
        <v>90101</v>
      </c>
      <c r="B74" s="31" t="s">
        <v>625</v>
      </c>
      <c r="C74" s="31">
        <v>90101</v>
      </c>
      <c r="D74" s="31" t="s">
        <v>324</v>
      </c>
      <c r="E74" s="31" t="s">
        <v>684</v>
      </c>
      <c r="F74" s="31">
        <v>611500</v>
      </c>
      <c r="G74" s="31" t="s">
        <v>637</v>
      </c>
      <c r="H74" s="77">
        <v>44348</v>
      </c>
      <c r="I74" s="78">
        <v>44349</v>
      </c>
      <c r="J74" s="31" t="s">
        <v>632</v>
      </c>
      <c r="K74" s="31">
        <v>21000109</v>
      </c>
      <c r="L74" s="31" t="s">
        <v>690</v>
      </c>
      <c r="M74" s="31">
        <v>573.9</v>
      </c>
      <c r="O74" s="31">
        <v>-573.9</v>
      </c>
    </row>
    <row r="75" spans="1:15" outlineLevel="2" x14ac:dyDescent="0.3">
      <c r="A75" s="81">
        <f t="shared" si="0"/>
        <v>90101</v>
      </c>
      <c r="B75" s="31" t="s">
        <v>625</v>
      </c>
      <c r="C75" s="31">
        <v>90101</v>
      </c>
      <c r="D75" s="31" t="s">
        <v>324</v>
      </c>
      <c r="E75" s="31" t="s">
        <v>684</v>
      </c>
      <c r="F75" s="31">
        <v>611510</v>
      </c>
      <c r="G75" s="31" t="s">
        <v>664</v>
      </c>
      <c r="H75" s="77">
        <v>44256</v>
      </c>
      <c r="I75" s="78">
        <v>44280</v>
      </c>
      <c r="J75" s="31" t="s">
        <v>632</v>
      </c>
      <c r="K75" s="31">
        <v>21000092</v>
      </c>
      <c r="L75" s="31" t="s">
        <v>691</v>
      </c>
      <c r="M75" s="31">
        <v>48</v>
      </c>
      <c r="O75" s="31">
        <v>-48</v>
      </c>
    </row>
    <row r="76" spans="1:15" outlineLevel="2" x14ac:dyDescent="0.3">
      <c r="A76" s="81">
        <f t="shared" si="0"/>
        <v>90101</v>
      </c>
      <c r="B76" s="31" t="s">
        <v>625</v>
      </c>
      <c r="C76" s="31">
        <v>90101</v>
      </c>
      <c r="D76" s="31" t="s">
        <v>324</v>
      </c>
      <c r="E76" s="31" t="s">
        <v>684</v>
      </c>
      <c r="F76" s="31">
        <v>612100</v>
      </c>
      <c r="G76" s="31" t="s">
        <v>692</v>
      </c>
      <c r="H76" s="77">
        <v>44348</v>
      </c>
      <c r="I76" s="78">
        <v>44352</v>
      </c>
      <c r="J76" s="31" t="s">
        <v>632</v>
      </c>
      <c r="K76" s="31">
        <v>21000111</v>
      </c>
      <c r="L76" s="31" t="s">
        <v>689</v>
      </c>
      <c r="M76" s="31">
        <v>256.32</v>
      </c>
      <c r="O76" s="31">
        <v>-256.32</v>
      </c>
    </row>
    <row r="77" spans="1:15" outlineLevel="2" x14ac:dyDescent="0.3">
      <c r="A77" s="81">
        <f t="shared" si="0"/>
        <v>90101</v>
      </c>
      <c r="B77" s="31" t="s">
        <v>625</v>
      </c>
      <c r="C77" s="31">
        <v>90101</v>
      </c>
      <c r="D77" s="31" t="s">
        <v>324</v>
      </c>
      <c r="E77" s="31" t="s">
        <v>684</v>
      </c>
      <c r="F77" s="31">
        <v>612300</v>
      </c>
      <c r="G77" s="31" t="s">
        <v>631</v>
      </c>
      <c r="H77" s="77">
        <v>44287</v>
      </c>
      <c r="I77" s="78">
        <v>44316</v>
      </c>
      <c r="J77" s="31" t="s">
        <v>632</v>
      </c>
      <c r="K77" s="31">
        <v>21000037</v>
      </c>
      <c r="L77" s="31" t="s">
        <v>693</v>
      </c>
      <c r="M77" s="31">
        <v>64</v>
      </c>
      <c r="O77" s="31">
        <v>-64</v>
      </c>
    </row>
    <row r="78" spans="1:15" outlineLevel="2" x14ac:dyDescent="0.3">
      <c r="A78" s="81">
        <f t="shared" ref="A78:A145" si="1">C78</f>
        <v>90101</v>
      </c>
      <c r="B78" s="31" t="s">
        <v>625</v>
      </c>
      <c r="C78" s="31">
        <v>90101</v>
      </c>
      <c r="D78" s="31" t="s">
        <v>324</v>
      </c>
      <c r="E78" s="31" t="s">
        <v>684</v>
      </c>
      <c r="F78" s="31">
        <v>612300</v>
      </c>
      <c r="G78" s="31" t="s">
        <v>631</v>
      </c>
      <c r="H78" s="77">
        <v>44287</v>
      </c>
      <c r="I78" s="78">
        <v>44316</v>
      </c>
      <c r="J78" s="31" t="s">
        <v>632</v>
      </c>
      <c r="K78" s="31">
        <v>21000097</v>
      </c>
      <c r="L78" s="31" t="s">
        <v>694</v>
      </c>
      <c r="M78" s="31">
        <v>1402.79</v>
      </c>
      <c r="O78" s="31">
        <v>-1466.79</v>
      </c>
    </row>
    <row r="79" spans="1:15" outlineLevel="2" x14ac:dyDescent="0.3">
      <c r="A79" s="81">
        <f t="shared" si="1"/>
        <v>90101</v>
      </c>
      <c r="B79" s="31" t="s">
        <v>625</v>
      </c>
      <c r="C79" s="31">
        <v>90101</v>
      </c>
      <c r="D79" s="31" t="s">
        <v>324</v>
      </c>
      <c r="E79" s="31" t="s">
        <v>684</v>
      </c>
      <c r="F79" s="31">
        <v>612300</v>
      </c>
      <c r="G79" s="31" t="s">
        <v>631</v>
      </c>
      <c r="H79" s="77">
        <v>44317</v>
      </c>
      <c r="I79" s="78">
        <v>44347</v>
      </c>
      <c r="J79" s="31" t="s">
        <v>632</v>
      </c>
      <c r="K79" s="31">
        <v>21000107</v>
      </c>
      <c r="L79" s="31" t="s">
        <v>660</v>
      </c>
      <c r="M79" s="31">
        <v>299.3</v>
      </c>
      <c r="O79" s="31">
        <v>-1766.09</v>
      </c>
    </row>
    <row r="80" spans="1:15" outlineLevel="2" x14ac:dyDescent="0.3">
      <c r="A80" s="81">
        <f t="shared" si="1"/>
        <v>90101</v>
      </c>
      <c r="B80" s="31" t="s">
        <v>625</v>
      </c>
      <c r="C80" s="31">
        <v>90101</v>
      </c>
      <c r="D80" s="31" t="s">
        <v>324</v>
      </c>
      <c r="E80" s="31" t="s">
        <v>684</v>
      </c>
      <c r="F80" s="31">
        <v>612300</v>
      </c>
      <c r="G80" s="31" t="s">
        <v>631</v>
      </c>
      <c r="H80" s="77">
        <v>44409</v>
      </c>
      <c r="I80" s="78">
        <v>44417</v>
      </c>
      <c r="J80" s="31" t="s">
        <v>632</v>
      </c>
      <c r="K80" s="31">
        <v>21000139</v>
      </c>
      <c r="L80" s="31" t="s">
        <v>695</v>
      </c>
      <c r="M80" s="31">
        <v>1723.55</v>
      </c>
      <c r="O80" s="31">
        <v>-3489.64</v>
      </c>
    </row>
    <row r="81" spans="1:15" outlineLevel="2" x14ac:dyDescent="0.3">
      <c r="A81" s="81">
        <f t="shared" si="1"/>
        <v>90101</v>
      </c>
      <c r="B81" s="31" t="s">
        <v>625</v>
      </c>
      <c r="C81" s="31">
        <v>90101</v>
      </c>
      <c r="D81" s="31" t="s">
        <v>324</v>
      </c>
      <c r="E81" s="31" t="s">
        <v>684</v>
      </c>
      <c r="F81" s="31">
        <v>614000</v>
      </c>
      <c r="G81" s="31" t="s">
        <v>696</v>
      </c>
      <c r="H81" s="77">
        <v>44287</v>
      </c>
      <c r="I81" s="78">
        <v>44295</v>
      </c>
      <c r="J81" s="31" t="s">
        <v>632</v>
      </c>
      <c r="K81" s="31">
        <v>21000033</v>
      </c>
      <c r="L81" s="31" t="s">
        <v>697</v>
      </c>
      <c r="M81" s="31">
        <v>64</v>
      </c>
      <c r="O81" s="31">
        <v>-64</v>
      </c>
    </row>
    <row r="82" spans="1:15" outlineLevel="2" x14ac:dyDescent="0.3">
      <c r="A82" s="81">
        <f t="shared" si="1"/>
        <v>90101</v>
      </c>
      <c r="B82" s="31" t="s">
        <v>625</v>
      </c>
      <c r="C82" s="31">
        <v>90101</v>
      </c>
      <c r="D82" s="31" t="s">
        <v>324</v>
      </c>
      <c r="E82" s="31" t="s">
        <v>684</v>
      </c>
      <c r="F82" s="31">
        <v>614000</v>
      </c>
      <c r="G82" s="31" t="s">
        <v>696</v>
      </c>
      <c r="H82" s="77">
        <v>44287</v>
      </c>
      <c r="I82" s="78">
        <v>44316</v>
      </c>
      <c r="J82" s="31" t="s">
        <v>632</v>
      </c>
      <c r="K82" s="31">
        <v>21000037</v>
      </c>
      <c r="L82" s="31" t="s">
        <v>693</v>
      </c>
      <c r="M82" s="31">
        <v>21.93</v>
      </c>
      <c r="O82" s="31">
        <v>-85.93</v>
      </c>
    </row>
    <row r="83" spans="1:15" outlineLevel="2" x14ac:dyDescent="0.3">
      <c r="A83" s="81">
        <f t="shared" si="1"/>
        <v>90101</v>
      </c>
      <c r="B83" s="31" t="s">
        <v>625</v>
      </c>
      <c r="C83" s="31">
        <v>90101</v>
      </c>
      <c r="D83" s="31" t="s">
        <v>324</v>
      </c>
      <c r="E83" s="31" t="s">
        <v>684</v>
      </c>
      <c r="F83" s="31">
        <v>615300</v>
      </c>
      <c r="G83" s="31" t="s">
        <v>698</v>
      </c>
      <c r="H83" s="77">
        <v>44256</v>
      </c>
      <c r="I83" s="78">
        <v>44286</v>
      </c>
      <c r="J83" s="31" t="s">
        <v>632</v>
      </c>
      <c r="K83" s="31">
        <v>21000032</v>
      </c>
      <c r="L83" s="31" t="s">
        <v>699</v>
      </c>
      <c r="M83" s="31">
        <v>67.25</v>
      </c>
      <c r="O83" s="31">
        <v>-67.25</v>
      </c>
    </row>
    <row r="84" spans="1:15" outlineLevel="2" x14ac:dyDescent="0.3">
      <c r="A84" s="81">
        <f t="shared" si="1"/>
        <v>90101</v>
      </c>
      <c r="B84" s="31" t="s">
        <v>625</v>
      </c>
      <c r="C84" s="31">
        <v>90101</v>
      </c>
      <c r="D84" s="31" t="s">
        <v>324</v>
      </c>
      <c r="E84" s="31" t="s">
        <v>684</v>
      </c>
      <c r="F84" s="31">
        <v>615300</v>
      </c>
      <c r="G84" s="31" t="s">
        <v>698</v>
      </c>
      <c r="H84" s="77">
        <v>44287</v>
      </c>
      <c r="I84" s="78">
        <v>44295</v>
      </c>
      <c r="J84" s="31" t="s">
        <v>632</v>
      </c>
      <c r="K84" s="31">
        <v>21000034</v>
      </c>
      <c r="L84" s="31" t="s">
        <v>700</v>
      </c>
      <c r="M84" s="31">
        <v>15.12</v>
      </c>
      <c r="O84" s="31">
        <v>-82.37</v>
      </c>
    </row>
    <row r="85" spans="1:15" outlineLevel="2" x14ac:dyDescent="0.3">
      <c r="A85" s="81">
        <f t="shared" si="1"/>
        <v>90101</v>
      </c>
      <c r="B85" s="31" t="s">
        <v>625</v>
      </c>
      <c r="C85" s="31">
        <v>90101</v>
      </c>
      <c r="D85" s="31" t="s">
        <v>324</v>
      </c>
      <c r="E85" s="31" t="s">
        <v>684</v>
      </c>
      <c r="F85" s="31">
        <v>616300</v>
      </c>
      <c r="G85" s="31" t="s">
        <v>701</v>
      </c>
      <c r="H85" s="77">
        <v>44256</v>
      </c>
      <c r="I85" s="78">
        <v>44266</v>
      </c>
      <c r="J85" s="31" t="s">
        <v>632</v>
      </c>
      <c r="K85" s="31">
        <v>21000023</v>
      </c>
      <c r="L85" s="31" t="s">
        <v>702</v>
      </c>
      <c r="M85" s="31">
        <v>3675</v>
      </c>
      <c r="O85" s="31">
        <v>-3675</v>
      </c>
    </row>
    <row r="86" spans="1:15" outlineLevel="2" x14ac:dyDescent="0.3">
      <c r="A86" s="81">
        <f t="shared" si="1"/>
        <v>90101</v>
      </c>
      <c r="B86" s="31" t="s">
        <v>625</v>
      </c>
      <c r="C86" s="31">
        <v>90101</v>
      </c>
      <c r="D86" s="31" t="s">
        <v>324</v>
      </c>
      <c r="E86" s="31" t="s">
        <v>684</v>
      </c>
      <c r="F86" s="31">
        <v>616300</v>
      </c>
      <c r="G86" s="31" t="s">
        <v>701</v>
      </c>
      <c r="H86" s="77">
        <v>44317</v>
      </c>
      <c r="I86" s="78">
        <v>44335</v>
      </c>
      <c r="J86" s="31" t="s">
        <v>632</v>
      </c>
      <c r="K86" s="31">
        <v>21000102</v>
      </c>
      <c r="L86" s="31" t="s">
        <v>703</v>
      </c>
      <c r="M86" s="31">
        <v>3608.37</v>
      </c>
      <c r="O86" s="31">
        <v>-7283.37</v>
      </c>
    </row>
    <row r="87" spans="1:15" outlineLevel="1" x14ac:dyDescent="0.3">
      <c r="A87" s="80" t="s">
        <v>967</v>
      </c>
      <c r="H87" s="77"/>
      <c r="I87" s="78"/>
      <c r="M87" s="31">
        <f>SUBTOTAL(9,M69:M86)</f>
        <v>12171.02</v>
      </c>
      <c r="N87" s="31">
        <f>SUBTOTAL(9,N69:N86)</f>
        <v>0</v>
      </c>
      <c r="O87" s="31">
        <f>SUBTOTAL(9,O69:O86)</f>
        <v>-19503.27</v>
      </c>
    </row>
    <row r="88" spans="1:15" outlineLevel="2" x14ac:dyDescent="0.3">
      <c r="A88" s="81">
        <f t="shared" si="1"/>
        <v>90103</v>
      </c>
      <c r="B88" s="31" t="s">
        <v>625</v>
      </c>
      <c r="C88" s="31">
        <v>90103</v>
      </c>
      <c r="D88" s="31" t="s">
        <v>326</v>
      </c>
      <c r="E88" s="31" t="s">
        <v>704</v>
      </c>
      <c r="F88" s="31">
        <v>612100</v>
      </c>
      <c r="G88" s="31" t="s">
        <v>692</v>
      </c>
      <c r="H88" s="77">
        <v>44348</v>
      </c>
      <c r="I88" s="78">
        <v>44352</v>
      </c>
      <c r="J88" s="31" t="s">
        <v>632</v>
      </c>
      <c r="K88" s="31">
        <v>21000112</v>
      </c>
      <c r="L88" s="31" t="s">
        <v>705</v>
      </c>
      <c r="M88" s="31">
        <v>609.27</v>
      </c>
      <c r="O88" s="31">
        <v>-609.27</v>
      </c>
    </row>
    <row r="89" spans="1:15" outlineLevel="2" x14ac:dyDescent="0.3">
      <c r="A89" s="81">
        <f t="shared" si="1"/>
        <v>90103</v>
      </c>
      <c r="B89" s="31" t="s">
        <v>625</v>
      </c>
      <c r="C89" s="31">
        <v>90103</v>
      </c>
      <c r="D89" s="31" t="s">
        <v>326</v>
      </c>
      <c r="E89" s="31" t="s">
        <v>704</v>
      </c>
      <c r="F89" s="31">
        <v>612100</v>
      </c>
      <c r="G89" s="31" t="s">
        <v>692</v>
      </c>
      <c r="H89" s="77">
        <v>44409</v>
      </c>
      <c r="I89" s="78">
        <v>44439</v>
      </c>
      <c r="J89" s="31" t="s">
        <v>632</v>
      </c>
      <c r="K89" s="31">
        <v>21000110</v>
      </c>
      <c r="L89" s="31" t="s">
        <v>705</v>
      </c>
      <c r="M89" s="31">
        <v>296.39999999999998</v>
      </c>
      <c r="O89" s="31">
        <v>-905.67</v>
      </c>
    </row>
    <row r="90" spans="1:15" outlineLevel="2" x14ac:dyDescent="0.3">
      <c r="A90" s="81">
        <f t="shared" si="1"/>
        <v>90103</v>
      </c>
      <c r="B90" s="31" t="s">
        <v>625</v>
      </c>
      <c r="C90" s="31">
        <v>90103</v>
      </c>
      <c r="D90" s="31" t="s">
        <v>326</v>
      </c>
      <c r="E90" s="31" t="s">
        <v>704</v>
      </c>
      <c r="F90" s="31">
        <v>612300</v>
      </c>
      <c r="G90" s="31" t="s">
        <v>631</v>
      </c>
      <c r="H90" s="77">
        <v>44317</v>
      </c>
      <c r="I90" s="78">
        <v>44336</v>
      </c>
      <c r="J90" s="31" t="s">
        <v>632</v>
      </c>
      <c r="K90" s="31">
        <v>21000103</v>
      </c>
      <c r="L90" s="31" t="s">
        <v>706</v>
      </c>
      <c r="M90" s="31">
        <v>2142.75</v>
      </c>
      <c r="O90" s="31">
        <v>-2142.75</v>
      </c>
    </row>
    <row r="91" spans="1:15" outlineLevel="2" x14ac:dyDescent="0.3">
      <c r="A91" s="81">
        <f t="shared" si="1"/>
        <v>90103</v>
      </c>
      <c r="B91" s="31" t="s">
        <v>625</v>
      </c>
      <c r="C91" s="31">
        <v>90103</v>
      </c>
      <c r="D91" s="31" t="s">
        <v>326</v>
      </c>
      <c r="E91" s="31" t="s">
        <v>704</v>
      </c>
      <c r="F91" s="31">
        <v>612300</v>
      </c>
      <c r="G91" s="31" t="s">
        <v>631</v>
      </c>
      <c r="H91" s="77">
        <v>44378</v>
      </c>
      <c r="I91" s="78">
        <v>44378</v>
      </c>
      <c r="J91" s="31" t="s">
        <v>632</v>
      </c>
      <c r="K91" s="31">
        <v>21000123</v>
      </c>
      <c r="L91" s="31" t="s">
        <v>707</v>
      </c>
      <c r="M91" s="31">
        <v>39.97</v>
      </c>
      <c r="O91" s="31">
        <v>-2182.7199999999998</v>
      </c>
    </row>
    <row r="92" spans="1:15" outlineLevel="2" x14ac:dyDescent="0.3">
      <c r="A92" s="81">
        <f t="shared" si="1"/>
        <v>90103</v>
      </c>
      <c r="B92" s="31" t="s">
        <v>625</v>
      </c>
      <c r="C92" s="31">
        <v>90103</v>
      </c>
      <c r="D92" s="31" t="s">
        <v>326</v>
      </c>
      <c r="E92" s="31" t="s">
        <v>704</v>
      </c>
      <c r="F92" s="31">
        <v>612300</v>
      </c>
      <c r="G92" s="31" t="s">
        <v>631</v>
      </c>
      <c r="H92" s="77">
        <v>44378</v>
      </c>
      <c r="I92" s="78">
        <v>44378</v>
      </c>
      <c r="J92" s="31" t="s">
        <v>632</v>
      </c>
      <c r="K92" s="31">
        <v>21000124</v>
      </c>
      <c r="L92" s="31" t="s">
        <v>708</v>
      </c>
      <c r="M92" s="31">
        <v>648.22</v>
      </c>
      <c r="O92" s="31">
        <v>-2830.94</v>
      </c>
    </row>
    <row r="93" spans="1:15" outlineLevel="2" x14ac:dyDescent="0.3">
      <c r="A93" s="81">
        <f t="shared" si="1"/>
        <v>90103</v>
      </c>
      <c r="B93" s="31" t="s">
        <v>625</v>
      </c>
      <c r="C93" s="31">
        <v>90103</v>
      </c>
      <c r="D93" s="31" t="s">
        <v>326</v>
      </c>
      <c r="E93" s="31" t="s">
        <v>704</v>
      </c>
      <c r="F93" s="31">
        <v>615300</v>
      </c>
      <c r="G93" s="31" t="s">
        <v>698</v>
      </c>
      <c r="H93" s="77">
        <v>44256</v>
      </c>
      <c r="I93" s="78">
        <v>44273</v>
      </c>
      <c r="J93" s="31" t="s">
        <v>632</v>
      </c>
      <c r="K93" s="31">
        <v>21000027</v>
      </c>
      <c r="L93" s="31" t="s">
        <v>709</v>
      </c>
      <c r="M93" s="31">
        <v>325</v>
      </c>
      <c r="O93" s="31">
        <v>-325</v>
      </c>
    </row>
    <row r="94" spans="1:15" outlineLevel="2" x14ac:dyDescent="0.3">
      <c r="A94" s="81">
        <f t="shared" si="1"/>
        <v>90103</v>
      </c>
      <c r="B94" s="31" t="s">
        <v>625</v>
      </c>
      <c r="C94" s="31">
        <v>90103</v>
      </c>
      <c r="D94" s="31" t="s">
        <v>326</v>
      </c>
      <c r="E94" s="31" t="s">
        <v>704</v>
      </c>
      <c r="F94" s="31">
        <v>615300</v>
      </c>
      <c r="G94" s="31" t="s">
        <v>698</v>
      </c>
      <c r="H94" s="77">
        <v>44317</v>
      </c>
      <c r="I94" s="78">
        <v>44327</v>
      </c>
      <c r="J94" s="31" t="s">
        <v>632</v>
      </c>
      <c r="K94" s="31">
        <v>21000098</v>
      </c>
      <c r="L94" s="31" t="s">
        <v>710</v>
      </c>
      <c r="M94" s="31">
        <v>383.33</v>
      </c>
      <c r="O94" s="31">
        <v>-708.33</v>
      </c>
    </row>
    <row r="95" spans="1:15" outlineLevel="2" x14ac:dyDescent="0.3">
      <c r="A95" s="81">
        <f t="shared" si="1"/>
        <v>90103</v>
      </c>
      <c r="B95" s="31" t="s">
        <v>625</v>
      </c>
      <c r="C95" s="31">
        <v>90103</v>
      </c>
      <c r="D95" s="31" t="s">
        <v>326</v>
      </c>
      <c r="E95" s="31" t="s">
        <v>704</v>
      </c>
      <c r="F95" s="31">
        <v>615300</v>
      </c>
      <c r="G95" s="31" t="s">
        <v>698</v>
      </c>
      <c r="H95" s="77">
        <v>44348</v>
      </c>
      <c r="I95" s="78">
        <v>44374</v>
      </c>
      <c r="J95" s="31" t="s">
        <v>632</v>
      </c>
      <c r="K95" s="31">
        <v>21000119</v>
      </c>
      <c r="L95" s="31" t="s">
        <v>711</v>
      </c>
      <c r="M95" s="31">
        <v>75</v>
      </c>
      <c r="O95" s="31">
        <v>-783.33</v>
      </c>
    </row>
    <row r="96" spans="1:15" outlineLevel="2" x14ac:dyDescent="0.3">
      <c r="A96" s="81">
        <f t="shared" si="1"/>
        <v>90103</v>
      </c>
      <c r="B96" s="31" t="s">
        <v>625</v>
      </c>
      <c r="C96" s="31">
        <v>90103</v>
      </c>
      <c r="D96" s="31" t="s">
        <v>326</v>
      </c>
      <c r="E96" s="31" t="s">
        <v>704</v>
      </c>
      <c r="F96" s="31">
        <v>616100</v>
      </c>
      <c r="G96" s="31" t="s">
        <v>712</v>
      </c>
      <c r="H96" s="77">
        <v>44348</v>
      </c>
      <c r="I96" s="78">
        <v>44356</v>
      </c>
      <c r="J96" s="31" t="s">
        <v>632</v>
      </c>
      <c r="K96" s="31">
        <v>21000113</v>
      </c>
      <c r="L96" s="31" t="s">
        <v>713</v>
      </c>
      <c r="M96" s="31">
        <v>1197.6300000000001</v>
      </c>
      <c r="O96" s="31">
        <v>-1197.6300000000001</v>
      </c>
    </row>
    <row r="97" spans="1:15" outlineLevel="2" x14ac:dyDescent="0.3">
      <c r="A97" s="81">
        <f t="shared" si="1"/>
        <v>90103</v>
      </c>
      <c r="B97" s="31" t="s">
        <v>625</v>
      </c>
      <c r="C97" s="31">
        <v>90103</v>
      </c>
      <c r="D97" s="31" t="s">
        <v>326</v>
      </c>
      <c r="E97" s="31" t="s">
        <v>704</v>
      </c>
      <c r="F97" s="31">
        <v>616300</v>
      </c>
      <c r="G97" s="31" t="s">
        <v>701</v>
      </c>
      <c r="H97" s="77">
        <v>44317</v>
      </c>
      <c r="I97" s="78">
        <v>44327</v>
      </c>
      <c r="J97" s="31" t="s">
        <v>632</v>
      </c>
      <c r="K97" s="31">
        <v>21000098</v>
      </c>
      <c r="L97" s="31" t="s">
        <v>710</v>
      </c>
      <c r="M97" s="31">
        <v>2199.09</v>
      </c>
      <c r="O97" s="31">
        <v>-2199.09</v>
      </c>
    </row>
    <row r="98" spans="1:15" outlineLevel="2" x14ac:dyDescent="0.3">
      <c r="A98" s="81">
        <f t="shared" si="1"/>
        <v>90103</v>
      </c>
      <c r="B98" s="31" t="s">
        <v>625</v>
      </c>
      <c r="C98" s="31">
        <v>90103</v>
      </c>
      <c r="D98" s="31" t="s">
        <v>326</v>
      </c>
      <c r="E98" s="31" t="s">
        <v>704</v>
      </c>
      <c r="F98" s="31">
        <v>616300</v>
      </c>
      <c r="G98" s="31" t="s">
        <v>701</v>
      </c>
      <c r="H98" s="77">
        <v>44348</v>
      </c>
      <c r="I98" s="78">
        <v>44368</v>
      </c>
      <c r="J98" s="31" t="s">
        <v>632</v>
      </c>
      <c r="K98" s="31">
        <v>21000115</v>
      </c>
      <c r="L98" s="31" t="s">
        <v>714</v>
      </c>
      <c r="M98" s="31">
        <v>116.24</v>
      </c>
      <c r="O98" s="31">
        <v>-2315.33</v>
      </c>
    </row>
    <row r="99" spans="1:15" outlineLevel="2" x14ac:dyDescent="0.3">
      <c r="A99" s="81">
        <f t="shared" si="1"/>
        <v>90103</v>
      </c>
      <c r="B99" s="31" t="s">
        <v>625</v>
      </c>
      <c r="C99" s="31">
        <v>90103</v>
      </c>
      <c r="D99" s="31" t="s">
        <v>326</v>
      </c>
      <c r="E99" s="31" t="s">
        <v>704</v>
      </c>
      <c r="F99" s="31">
        <v>616300</v>
      </c>
      <c r="G99" s="31" t="s">
        <v>701</v>
      </c>
      <c r="H99" s="77">
        <v>44348</v>
      </c>
      <c r="I99" s="78">
        <v>44368</v>
      </c>
      <c r="J99" s="31" t="s">
        <v>632</v>
      </c>
      <c r="K99" s="31">
        <v>21000116</v>
      </c>
      <c r="L99" s="31" t="s">
        <v>715</v>
      </c>
      <c r="M99" s="31">
        <v>54.85</v>
      </c>
      <c r="O99" s="31">
        <v>-2370.1799999999998</v>
      </c>
    </row>
    <row r="100" spans="1:15" outlineLevel="2" x14ac:dyDescent="0.3">
      <c r="A100" s="81">
        <f t="shared" si="1"/>
        <v>90103</v>
      </c>
      <c r="B100" s="31" t="s">
        <v>625</v>
      </c>
      <c r="C100" s="31">
        <v>90103</v>
      </c>
      <c r="D100" s="31" t="s">
        <v>326</v>
      </c>
      <c r="E100" s="31" t="s">
        <v>704</v>
      </c>
      <c r="F100" s="31">
        <v>616300</v>
      </c>
      <c r="G100" s="31" t="s">
        <v>701</v>
      </c>
      <c r="H100" s="77">
        <v>44348</v>
      </c>
      <c r="I100" s="78">
        <v>44369</v>
      </c>
      <c r="J100" s="31" t="s">
        <v>632</v>
      </c>
      <c r="K100" s="31">
        <v>21000117</v>
      </c>
      <c r="L100" s="31" t="s">
        <v>715</v>
      </c>
      <c r="M100" s="31">
        <v>41.15</v>
      </c>
      <c r="O100" s="31">
        <v>-2411.33</v>
      </c>
    </row>
    <row r="101" spans="1:15" outlineLevel="2" x14ac:dyDescent="0.3">
      <c r="A101" s="81">
        <f t="shared" si="1"/>
        <v>90103</v>
      </c>
      <c r="B101" s="31" t="s">
        <v>625</v>
      </c>
      <c r="C101" s="31">
        <v>90103</v>
      </c>
      <c r="D101" s="31" t="s">
        <v>326</v>
      </c>
      <c r="E101" s="31" t="s">
        <v>704</v>
      </c>
      <c r="F101" s="31">
        <v>616300</v>
      </c>
      <c r="G101" s="31" t="s">
        <v>701</v>
      </c>
      <c r="H101" s="77">
        <v>44348</v>
      </c>
      <c r="I101" s="78">
        <v>44370</v>
      </c>
      <c r="J101" s="31" t="s">
        <v>632</v>
      </c>
      <c r="K101" s="31">
        <v>21000118</v>
      </c>
      <c r="L101" s="31" t="s">
        <v>716</v>
      </c>
      <c r="M101" s="31">
        <v>212.2</v>
      </c>
      <c r="O101" s="31">
        <v>-2623.53</v>
      </c>
    </row>
    <row r="102" spans="1:15" outlineLevel="2" x14ac:dyDescent="0.3">
      <c r="A102" s="81">
        <f t="shared" si="1"/>
        <v>90103</v>
      </c>
      <c r="B102" s="31" t="s">
        <v>625</v>
      </c>
      <c r="C102" s="31">
        <v>90103</v>
      </c>
      <c r="D102" s="31" t="s">
        <v>326</v>
      </c>
      <c r="E102" s="31" t="s">
        <v>704</v>
      </c>
      <c r="F102" s="31">
        <v>616300</v>
      </c>
      <c r="G102" s="31" t="s">
        <v>701</v>
      </c>
      <c r="H102" s="77">
        <v>44348</v>
      </c>
      <c r="I102" s="78">
        <v>44376</v>
      </c>
      <c r="J102" s="31" t="s">
        <v>632</v>
      </c>
      <c r="K102" s="31">
        <v>21000121</v>
      </c>
      <c r="L102" s="31" t="s">
        <v>716</v>
      </c>
      <c r="M102" s="31">
        <v>96.97</v>
      </c>
      <c r="O102" s="31">
        <v>-2720.5</v>
      </c>
    </row>
    <row r="103" spans="1:15" outlineLevel="2" x14ac:dyDescent="0.3">
      <c r="A103" s="81">
        <f t="shared" si="1"/>
        <v>90103</v>
      </c>
      <c r="B103" s="31" t="s">
        <v>625</v>
      </c>
      <c r="C103" s="31">
        <v>90103</v>
      </c>
      <c r="D103" s="31" t="s">
        <v>326</v>
      </c>
      <c r="E103" s="31" t="s">
        <v>704</v>
      </c>
      <c r="F103" s="31">
        <v>616300</v>
      </c>
      <c r="G103" s="31" t="s">
        <v>701</v>
      </c>
      <c r="H103" s="77">
        <v>44348</v>
      </c>
      <c r="I103" s="78">
        <v>44376</v>
      </c>
      <c r="J103" s="31" t="s">
        <v>632</v>
      </c>
      <c r="K103" s="31">
        <v>21000122</v>
      </c>
      <c r="L103" s="31" t="s">
        <v>717</v>
      </c>
      <c r="M103" s="31">
        <v>37</v>
      </c>
      <c r="O103" s="31">
        <v>-2757.5</v>
      </c>
    </row>
    <row r="104" spans="1:15" outlineLevel="2" x14ac:dyDescent="0.3">
      <c r="A104" s="81">
        <f t="shared" si="1"/>
        <v>90103</v>
      </c>
      <c r="B104" s="31" t="s">
        <v>625</v>
      </c>
      <c r="C104" s="31">
        <v>90103</v>
      </c>
      <c r="D104" s="31" t="s">
        <v>326</v>
      </c>
      <c r="E104" s="31" t="s">
        <v>704</v>
      </c>
      <c r="F104" s="31">
        <v>701600</v>
      </c>
      <c r="G104" s="31" t="s">
        <v>718</v>
      </c>
      <c r="H104" s="77">
        <v>44348</v>
      </c>
      <c r="I104" s="78">
        <v>44348</v>
      </c>
      <c r="J104" s="31" t="s">
        <v>719</v>
      </c>
      <c r="K104" s="31">
        <v>21000032</v>
      </c>
      <c r="L104" s="31" t="s">
        <v>720</v>
      </c>
      <c r="N104" s="31">
        <v>884.79</v>
      </c>
      <c r="O104" s="31">
        <v>884.79</v>
      </c>
    </row>
    <row r="105" spans="1:15" outlineLevel="1" x14ac:dyDescent="0.3">
      <c r="A105" s="80" t="s">
        <v>968</v>
      </c>
      <c r="H105" s="77"/>
      <c r="I105" s="78"/>
      <c r="M105" s="31">
        <f>SUBTOTAL(9,M88:M104)</f>
        <v>8475.07</v>
      </c>
      <c r="N105" s="31">
        <f>SUBTOTAL(9,N88:N104)</f>
        <v>884.79</v>
      </c>
      <c r="O105" s="31">
        <f>SUBTOTAL(9,O88:O104)</f>
        <v>-28198.309999999998</v>
      </c>
    </row>
    <row r="106" spans="1:15" outlineLevel="2" x14ac:dyDescent="0.3">
      <c r="A106" s="81">
        <f t="shared" si="1"/>
        <v>90203</v>
      </c>
      <c r="B106" s="31" t="s">
        <v>625</v>
      </c>
      <c r="C106" s="31">
        <v>90203</v>
      </c>
      <c r="D106" s="31" t="s">
        <v>331</v>
      </c>
      <c r="E106" s="31" t="s">
        <v>721</v>
      </c>
      <c r="F106" s="31">
        <v>611100</v>
      </c>
      <c r="G106" s="31" t="s">
        <v>722</v>
      </c>
      <c r="H106" s="77">
        <v>44256</v>
      </c>
      <c r="I106" s="78">
        <v>44274</v>
      </c>
      <c r="J106" s="31" t="s">
        <v>632</v>
      </c>
      <c r="K106" s="31">
        <v>21000028</v>
      </c>
      <c r="L106" s="31" t="s">
        <v>723</v>
      </c>
      <c r="M106" s="31">
        <v>69.94</v>
      </c>
      <c r="O106" s="31">
        <v>-69.94</v>
      </c>
    </row>
    <row r="107" spans="1:15" outlineLevel="2" x14ac:dyDescent="0.3">
      <c r="A107" s="81">
        <f t="shared" si="1"/>
        <v>90203</v>
      </c>
      <c r="B107" s="31" t="s">
        <v>625</v>
      </c>
      <c r="C107" s="31">
        <v>90203</v>
      </c>
      <c r="D107" s="31" t="s">
        <v>331</v>
      </c>
      <c r="E107" s="31" t="s">
        <v>721</v>
      </c>
      <c r="F107" s="31">
        <v>614000</v>
      </c>
      <c r="G107" s="31" t="s">
        <v>696</v>
      </c>
      <c r="H107" s="77">
        <v>44197</v>
      </c>
      <c r="I107" s="78">
        <v>44210</v>
      </c>
      <c r="J107" s="31" t="s">
        <v>632</v>
      </c>
      <c r="K107" s="31">
        <v>21000009</v>
      </c>
      <c r="L107" s="31" t="s">
        <v>724</v>
      </c>
      <c r="M107" s="31">
        <v>46.81</v>
      </c>
      <c r="O107" s="31">
        <v>-46.81</v>
      </c>
    </row>
    <row r="108" spans="1:15" outlineLevel="2" x14ac:dyDescent="0.3">
      <c r="A108" s="81">
        <f t="shared" si="1"/>
        <v>90203</v>
      </c>
      <c r="B108" s="31" t="s">
        <v>625</v>
      </c>
      <c r="C108" s="31">
        <v>90203</v>
      </c>
      <c r="D108" s="31" t="s">
        <v>331</v>
      </c>
      <c r="E108" s="31" t="s">
        <v>721</v>
      </c>
      <c r="F108" s="31">
        <v>614000</v>
      </c>
      <c r="G108" s="31" t="s">
        <v>696</v>
      </c>
      <c r="H108" s="77">
        <v>44197</v>
      </c>
      <c r="I108" s="78">
        <v>44210</v>
      </c>
      <c r="J108" s="31" t="s">
        <v>632</v>
      </c>
      <c r="K108" s="31">
        <v>21000010</v>
      </c>
      <c r="L108" s="31" t="s">
        <v>724</v>
      </c>
      <c r="M108" s="31">
        <v>46.81</v>
      </c>
      <c r="O108" s="31">
        <v>-93.62</v>
      </c>
    </row>
    <row r="109" spans="1:15" outlineLevel="2" x14ac:dyDescent="0.3">
      <c r="A109" s="81">
        <f t="shared" si="1"/>
        <v>90203</v>
      </c>
      <c r="B109" s="31" t="s">
        <v>625</v>
      </c>
      <c r="C109" s="31">
        <v>90203</v>
      </c>
      <c r="D109" s="31" t="s">
        <v>331</v>
      </c>
      <c r="E109" s="31" t="s">
        <v>721</v>
      </c>
      <c r="F109" s="31">
        <v>614000</v>
      </c>
      <c r="G109" s="31" t="s">
        <v>696</v>
      </c>
      <c r="H109" s="77">
        <v>44197</v>
      </c>
      <c r="I109" s="78">
        <v>44210</v>
      </c>
      <c r="J109" s="31" t="s">
        <v>632</v>
      </c>
      <c r="K109" s="31">
        <v>21000011</v>
      </c>
      <c r="L109" s="31" t="s">
        <v>724</v>
      </c>
      <c r="M109" s="31">
        <v>46.81</v>
      </c>
      <c r="O109" s="31">
        <v>-140.43</v>
      </c>
    </row>
    <row r="110" spans="1:15" outlineLevel="2" x14ac:dyDescent="0.3">
      <c r="A110" s="81">
        <f t="shared" si="1"/>
        <v>90203</v>
      </c>
      <c r="B110" s="31" t="s">
        <v>625</v>
      </c>
      <c r="C110" s="31">
        <v>90203</v>
      </c>
      <c r="D110" s="31" t="s">
        <v>331</v>
      </c>
      <c r="E110" s="31" t="s">
        <v>721</v>
      </c>
      <c r="F110" s="31">
        <v>614000</v>
      </c>
      <c r="G110" s="31" t="s">
        <v>696</v>
      </c>
      <c r="H110" s="77">
        <v>44197</v>
      </c>
      <c r="I110" s="78">
        <v>44220</v>
      </c>
      <c r="J110" s="31" t="s">
        <v>632</v>
      </c>
      <c r="K110" s="31">
        <v>21000013</v>
      </c>
      <c r="L110" s="31" t="s">
        <v>724</v>
      </c>
      <c r="M110" s="31">
        <v>11.87</v>
      </c>
      <c r="O110" s="31">
        <v>-152.30000000000001</v>
      </c>
    </row>
    <row r="111" spans="1:15" outlineLevel="2" x14ac:dyDescent="0.3">
      <c r="A111" s="81">
        <f t="shared" si="1"/>
        <v>90203</v>
      </c>
      <c r="B111" s="31" t="s">
        <v>625</v>
      </c>
      <c r="C111" s="31">
        <v>90203</v>
      </c>
      <c r="D111" s="31" t="s">
        <v>331</v>
      </c>
      <c r="E111" s="31" t="s">
        <v>721</v>
      </c>
      <c r="F111" s="31">
        <v>614620</v>
      </c>
      <c r="G111" s="31" t="s">
        <v>725</v>
      </c>
      <c r="H111" s="77">
        <v>44256</v>
      </c>
      <c r="I111" s="78">
        <v>44281</v>
      </c>
      <c r="J111" s="31" t="s">
        <v>632</v>
      </c>
      <c r="K111" s="31">
        <v>21000093</v>
      </c>
      <c r="L111" s="31" t="s">
        <v>726</v>
      </c>
      <c r="M111" s="31">
        <v>240</v>
      </c>
      <c r="O111" s="31">
        <v>-240</v>
      </c>
    </row>
    <row r="112" spans="1:15" outlineLevel="2" x14ac:dyDescent="0.3">
      <c r="A112" s="81">
        <f t="shared" si="1"/>
        <v>90203</v>
      </c>
      <c r="B112" s="31" t="s">
        <v>625</v>
      </c>
      <c r="C112" s="31">
        <v>90203</v>
      </c>
      <c r="D112" s="31" t="s">
        <v>331</v>
      </c>
      <c r="E112" s="31" t="s">
        <v>721</v>
      </c>
      <c r="F112" s="31">
        <v>614620</v>
      </c>
      <c r="G112" s="31" t="s">
        <v>725</v>
      </c>
      <c r="H112" s="77">
        <v>44287</v>
      </c>
      <c r="I112" s="78">
        <v>44313</v>
      </c>
      <c r="J112" s="31" t="s">
        <v>632</v>
      </c>
      <c r="K112" s="31">
        <v>21000096</v>
      </c>
      <c r="L112" s="31" t="s">
        <v>727</v>
      </c>
      <c r="M112" s="31">
        <v>75</v>
      </c>
      <c r="O112" s="31">
        <v>-315</v>
      </c>
    </row>
    <row r="113" spans="1:15" outlineLevel="2" x14ac:dyDescent="0.3">
      <c r="A113" s="81">
        <f t="shared" si="1"/>
        <v>90203</v>
      </c>
      <c r="B113" s="31" t="s">
        <v>625</v>
      </c>
      <c r="C113" s="31">
        <v>90203</v>
      </c>
      <c r="D113" s="31" t="s">
        <v>331</v>
      </c>
      <c r="E113" s="31" t="s">
        <v>721</v>
      </c>
      <c r="F113" s="31">
        <v>614620</v>
      </c>
      <c r="G113" s="31" t="s">
        <v>725</v>
      </c>
      <c r="H113" s="77">
        <v>44317</v>
      </c>
      <c r="I113" s="78">
        <v>44347</v>
      </c>
      <c r="J113" s="31" t="s">
        <v>632</v>
      </c>
      <c r="K113" s="31">
        <v>21000101</v>
      </c>
      <c r="L113" s="31" t="s">
        <v>641</v>
      </c>
      <c r="M113" s="31">
        <v>53</v>
      </c>
      <c r="O113" s="31">
        <v>-368</v>
      </c>
    </row>
    <row r="114" spans="1:15" outlineLevel="2" x14ac:dyDescent="0.3">
      <c r="A114" s="81">
        <f t="shared" si="1"/>
        <v>90203</v>
      </c>
      <c r="B114" s="31" t="s">
        <v>625</v>
      </c>
      <c r="C114" s="31">
        <v>90203</v>
      </c>
      <c r="D114" s="31" t="s">
        <v>331</v>
      </c>
      <c r="E114" s="31" t="s">
        <v>721</v>
      </c>
      <c r="F114" s="31">
        <v>614620</v>
      </c>
      <c r="G114" s="31" t="s">
        <v>725</v>
      </c>
      <c r="H114" s="77">
        <v>44317</v>
      </c>
      <c r="I114" s="78">
        <v>44347</v>
      </c>
      <c r="J114" s="31" t="s">
        <v>632</v>
      </c>
      <c r="K114" s="31">
        <v>21000108</v>
      </c>
      <c r="L114" s="31" t="s">
        <v>728</v>
      </c>
      <c r="M114" s="31">
        <v>186.59</v>
      </c>
      <c r="O114" s="31">
        <v>-554.59</v>
      </c>
    </row>
    <row r="115" spans="1:15" outlineLevel="2" x14ac:dyDescent="0.3">
      <c r="A115" s="81">
        <f t="shared" si="1"/>
        <v>90203</v>
      </c>
      <c r="B115" s="31" t="s">
        <v>625</v>
      </c>
      <c r="C115" s="31">
        <v>90203</v>
      </c>
      <c r="D115" s="31" t="s">
        <v>331</v>
      </c>
      <c r="E115" s="31" t="s">
        <v>721</v>
      </c>
      <c r="F115" s="31">
        <v>614620</v>
      </c>
      <c r="G115" s="31" t="s">
        <v>725</v>
      </c>
      <c r="H115" s="77">
        <v>44409</v>
      </c>
      <c r="I115" s="78">
        <v>44410</v>
      </c>
      <c r="J115" s="31" t="s">
        <v>632</v>
      </c>
      <c r="K115" s="31">
        <v>21000136</v>
      </c>
      <c r="L115" s="31" t="s">
        <v>729</v>
      </c>
      <c r="M115" s="31">
        <v>900</v>
      </c>
      <c r="O115" s="31">
        <v>-1454.59</v>
      </c>
    </row>
    <row r="116" spans="1:15" outlineLevel="2" x14ac:dyDescent="0.3">
      <c r="A116" s="81">
        <f t="shared" si="1"/>
        <v>90203</v>
      </c>
      <c r="B116" s="31" t="s">
        <v>625</v>
      </c>
      <c r="C116" s="31">
        <v>90203</v>
      </c>
      <c r="D116" s="31" t="s">
        <v>331</v>
      </c>
      <c r="E116" s="31" t="s">
        <v>721</v>
      </c>
      <c r="F116" s="31">
        <v>614620</v>
      </c>
      <c r="G116" s="31" t="s">
        <v>725</v>
      </c>
      <c r="H116" s="77">
        <v>44409</v>
      </c>
      <c r="I116" s="78">
        <v>44413</v>
      </c>
      <c r="J116" s="31" t="s">
        <v>632</v>
      </c>
      <c r="K116" s="31">
        <v>21000137</v>
      </c>
      <c r="L116" s="31" t="s">
        <v>730</v>
      </c>
      <c r="M116" s="31">
        <v>1105</v>
      </c>
      <c r="O116" s="31">
        <v>-2559.59</v>
      </c>
    </row>
    <row r="117" spans="1:15" outlineLevel="1" x14ac:dyDescent="0.3">
      <c r="A117" s="80" t="s">
        <v>969</v>
      </c>
      <c r="H117" s="77"/>
      <c r="I117" s="78"/>
      <c r="M117" s="31">
        <f>SUBTOTAL(9,M106:M116)</f>
        <v>2781.83</v>
      </c>
      <c r="N117" s="31">
        <f>SUBTOTAL(9,N106:N116)</f>
        <v>0</v>
      </c>
      <c r="O117" s="31">
        <f>SUBTOTAL(9,O106:O116)</f>
        <v>-5994.87</v>
      </c>
    </row>
    <row r="118" spans="1:15" outlineLevel="2" x14ac:dyDescent="0.3">
      <c r="A118" s="81">
        <f t="shared" si="1"/>
        <v>100102</v>
      </c>
      <c r="B118" s="31" t="s">
        <v>625</v>
      </c>
      <c r="C118" s="31">
        <v>100102</v>
      </c>
      <c r="D118" s="31" t="s">
        <v>336</v>
      </c>
      <c r="E118" s="31" t="s">
        <v>731</v>
      </c>
      <c r="F118" s="31">
        <v>611000</v>
      </c>
      <c r="G118" s="31" t="s">
        <v>681</v>
      </c>
      <c r="H118" s="77">
        <v>44287</v>
      </c>
      <c r="I118" s="78">
        <v>44306</v>
      </c>
      <c r="J118" s="31" t="s">
        <v>632</v>
      </c>
      <c r="K118" s="31">
        <v>21000094</v>
      </c>
      <c r="L118" s="31" t="s">
        <v>685</v>
      </c>
      <c r="M118" s="31">
        <v>102.85</v>
      </c>
      <c r="O118" s="31">
        <v>-102.85</v>
      </c>
    </row>
    <row r="119" spans="1:15" outlineLevel="2" x14ac:dyDescent="0.3">
      <c r="A119" s="81">
        <f t="shared" si="1"/>
        <v>100102</v>
      </c>
      <c r="B119" s="31" t="s">
        <v>625</v>
      </c>
      <c r="C119" s="31">
        <v>100102</v>
      </c>
      <c r="D119" s="31" t="s">
        <v>336</v>
      </c>
      <c r="E119" s="31" t="s">
        <v>731</v>
      </c>
      <c r="F119" s="31">
        <v>611100</v>
      </c>
      <c r="G119" s="31" t="s">
        <v>722</v>
      </c>
      <c r="H119" s="77">
        <v>44317</v>
      </c>
      <c r="I119" s="78">
        <v>44333</v>
      </c>
      <c r="J119" s="31" t="s">
        <v>632</v>
      </c>
      <c r="K119" s="31">
        <v>21000100</v>
      </c>
      <c r="L119" s="31" t="s">
        <v>732</v>
      </c>
      <c r="M119" s="31">
        <v>6.73</v>
      </c>
      <c r="O119" s="31">
        <v>-6.73</v>
      </c>
    </row>
    <row r="120" spans="1:15" outlineLevel="2" x14ac:dyDescent="0.3">
      <c r="A120" s="81">
        <f t="shared" si="1"/>
        <v>100102</v>
      </c>
      <c r="B120" s="31" t="s">
        <v>625</v>
      </c>
      <c r="C120" s="31">
        <v>100102</v>
      </c>
      <c r="D120" s="31" t="s">
        <v>336</v>
      </c>
      <c r="E120" s="31" t="s">
        <v>731</v>
      </c>
      <c r="F120" s="31">
        <v>611301</v>
      </c>
      <c r="G120" s="31" t="s">
        <v>686</v>
      </c>
      <c r="H120" s="77">
        <v>44287</v>
      </c>
      <c r="I120" s="78">
        <v>44309</v>
      </c>
      <c r="J120" s="31" t="s">
        <v>632</v>
      </c>
      <c r="K120" s="31">
        <v>21000095</v>
      </c>
      <c r="L120" s="31" t="s">
        <v>733</v>
      </c>
      <c r="M120" s="31">
        <v>18.600000000000001</v>
      </c>
      <c r="O120" s="31">
        <v>-18.600000000000001</v>
      </c>
    </row>
    <row r="121" spans="1:15" outlineLevel="2" x14ac:dyDescent="0.3">
      <c r="A121" s="81">
        <f t="shared" si="1"/>
        <v>100102</v>
      </c>
      <c r="B121" s="31" t="s">
        <v>625</v>
      </c>
      <c r="C121" s="31">
        <v>100102</v>
      </c>
      <c r="D121" s="31" t="s">
        <v>336</v>
      </c>
      <c r="E121" s="31" t="s">
        <v>731</v>
      </c>
      <c r="F121" s="31">
        <v>611301</v>
      </c>
      <c r="G121" s="31" t="s">
        <v>686</v>
      </c>
      <c r="H121" s="77">
        <v>44317</v>
      </c>
      <c r="I121" s="78">
        <v>44336</v>
      </c>
      <c r="J121" s="31" t="s">
        <v>632</v>
      </c>
      <c r="K121" s="31">
        <v>21000104</v>
      </c>
      <c r="L121" s="31" t="s">
        <v>734</v>
      </c>
      <c r="M121" s="31">
        <v>59.52</v>
      </c>
      <c r="O121" s="31">
        <v>-78.12</v>
      </c>
    </row>
    <row r="122" spans="1:15" outlineLevel="2" x14ac:dyDescent="0.3">
      <c r="A122" s="81">
        <f t="shared" si="1"/>
        <v>100102</v>
      </c>
      <c r="B122" s="31" t="s">
        <v>625</v>
      </c>
      <c r="C122" s="31">
        <v>100102</v>
      </c>
      <c r="D122" s="31" t="s">
        <v>336</v>
      </c>
      <c r="E122" s="31" t="s">
        <v>731</v>
      </c>
      <c r="F122" s="31">
        <v>612100</v>
      </c>
      <c r="G122" s="31" t="s">
        <v>692</v>
      </c>
      <c r="H122" s="77">
        <v>44317</v>
      </c>
      <c r="I122" s="78">
        <v>44347</v>
      </c>
      <c r="J122" s="31" t="s">
        <v>632</v>
      </c>
      <c r="K122" s="31">
        <v>21000105</v>
      </c>
      <c r="L122" s="31" t="s">
        <v>735</v>
      </c>
      <c r="M122" s="31">
        <v>740.92</v>
      </c>
      <c r="O122" s="31">
        <v>-740.92</v>
      </c>
    </row>
    <row r="123" spans="1:15" outlineLevel="2" x14ac:dyDescent="0.3">
      <c r="A123" s="81">
        <f t="shared" si="1"/>
        <v>100102</v>
      </c>
      <c r="B123" s="31" t="s">
        <v>625</v>
      </c>
      <c r="C123" s="31">
        <v>100102</v>
      </c>
      <c r="D123" s="31" t="s">
        <v>336</v>
      </c>
      <c r="E123" s="31" t="s">
        <v>731</v>
      </c>
      <c r="F123" s="31">
        <v>612100</v>
      </c>
      <c r="G123" s="31" t="s">
        <v>692</v>
      </c>
      <c r="H123" s="77">
        <v>44409</v>
      </c>
      <c r="I123" s="78">
        <v>44426</v>
      </c>
      <c r="J123" s="31" t="s">
        <v>632</v>
      </c>
      <c r="K123" s="31">
        <v>21000141</v>
      </c>
      <c r="L123" s="31" t="s">
        <v>660</v>
      </c>
      <c r="M123" s="31">
        <v>187.4</v>
      </c>
      <c r="O123" s="31">
        <v>-928.32</v>
      </c>
    </row>
    <row r="124" spans="1:15" outlineLevel="2" x14ac:dyDescent="0.3">
      <c r="A124" s="81">
        <f t="shared" si="1"/>
        <v>100102</v>
      </c>
      <c r="B124" s="31" t="s">
        <v>625</v>
      </c>
      <c r="C124" s="31">
        <v>100102</v>
      </c>
      <c r="D124" s="31" t="s">
        <v>336</v>
      </c>
      <c r="E124" s="31" t="s">
        <v>731</v>
      </c>
      <c r="F124" s="31">
        <v>612300</v>
      </c>
      <c r="G124" s="31" t="s">
        <v>631</v>
      </c>
      <c r="H124" s="77">
        <v>44317</v>
      </c>
      <c r="I124" s="78">
        <v>44347</v>
      </c>
      <c r="J124" s="31" t="s">
        <v>632</v>
      </c>
      <c r="K124" s="31">
        <v>21000105</v>
      </c>
      <c r="L124" s="31" t="s">
        <v>735</v>
      </c>
      <c r="M124" s="31">
        <v>305.95999999999998</v>
      </c>
      <c r="O124" s="31">
        <v>-305.95999999999998</v>
      </c>
    </row>
    <row r="125" spans="1:15" outlineLevel="2" x14ac:dyDescent="0.3">
      <c r="A125" s="81">
        <f t="shared" si="1"/>
        <v>100102</v>
      </c>
      <c r="B125" s="31" t="s">
        <v>625</v>
      </c>
      <c r="C125" s="31">
        <v>100102</v>
      </c>
      <c r="D125" s="31" t="s">
        <v>336</v>
      </c>
      <c r="E125" s="31" t="s">
        <v>731</v>
      </c>
      <c r="F125" s="31">
        <v>612300</v>
      </c>
      <c r="G125" s="31" t="s">
        <v>631</v>
      </c>
      <c r="H125" s="77">
        <v>44378</v>
      </c>
      <c r="I125" s="78">
        <v>44406</v>
      </c>
      <c r="J125" s="31" t="s">
        <v>632</v>
      </c>
      <c r="K125" s="31">
        <v>21000134</v>
      </c>
      <c r="L125" s="31" t="s">
        <v>736</v>
      </c>
      <c r="M125" s="31">
        <v>566.32000000000005</v>
      </c>
      <c r="O125" s="31">
        <v>-872.28</v>
      </c>
    </row>
    <row r="126" spans="1:15" outlineLevel="2" x14ac:dyDescent="0.3">
      <c r="A126" s="81">
        <f t="shared" si="1"/>
        <v>100102</v>
      </c>
      <c r="B126" s="31" t="s">
        <v>625</v>
      </c>
      <c r="C126" s="31">
        <v>100102</v>
      </c>
      <c r="D126" s="31" t="s">
        <v>336</v>
      </c>
      <c r="E126" s="31" t="s">
        <v>731</v>
      </c>
      <c r="F126" s="31">
        <v>612300</v>
      </c>
      <c r="G126" s="31" t="s">
        <v>631</v>
      </c>
      <c r="H126" s="77">
        <v>44378</v>
      </c>
      <c r="I126" s="78">
        <v>44407</v>
      </c>
      <c r="J126" s="31" t="s">
        <v>632</v>
      </c>
      <c r="K126" s="31">
        <v>21000135</v>
      </c>
      <c r="L126" s="31" t="s">
        <v>633</v>
      </c>
      <c r="M126" s="31">
        <v>60</v>
      </c>
      <c r="O126" s="31">
        <v>-932.28</v>
      </c>
    </row>
    <row r="127" spans="1:15" outlineLevel="2" x14ac:dyDescent="0.3">
      <c r="A127" s="81">
        <f t="shared" si="1"/>
        <v>100102</v>
      </c>
      <c r="B127" s="31" t="s">
        <v>625</v>
      </c>
      <c r="C127" s="31">
        <v>100102</v>
      </c>
      <c r="D127" s="31" t="s">
        <v>336</v>
      </c>
      <c r="E127" s="31" t="s">
        <v>731</v>
      </c>
      <c r="F127" s="31">
        <v>612300</v>
      </c>
      <c r="G127" s="31" t="s">
        <v>631</v>
      </c>
      <c r="H127" s="77">
        <v>44409</v>
      </c>
      <c r="I127" s="78">
        <v>44417</v>
      </c>
      <c r="J127" s="31" t="s">
        <v>632</v>
      </c>
      <c r="K127" s="31">
        <v>21000139</v>
      </c>
      <c r="L127" s="31" t="s">
        <v>695</v>
      </c>
      <c r="M127" s="31">
        <v>1149.03</v>
      </c>
      <c r="O127" s="31">
        <v>-2081.31</v>
      </c>
    </row>
    <row r="128" spans="1:15" outlineLevel="2" x14ac:dyDescent="0.3">
      <c r="A128" s="81">
        <f t="shared" si="1"/>
        <v>100102</v>
      </c>
      <c r="B128" s="31" t="s">
        <v>625</v>
      </c>
      <c r="C128" s="31">
        <v>100102</v>
      </c>
      <c r="D128" s="31" t="s">
        <v>336</v>
      </c>
      <c r="E128" s="31" t="s">
        <v>731</v>
      </c>
      <c r="F128" s="31">
        <v>615300</v>
      </c>
      <c r="G128" s="31" t="s">
        <v>698</v>
      </c>
      <c r="H128" s="77">
        <v>44256</v>
      </c>
      <c r="I128" s="78">
        <v>44286</v>
      </c>
      <c r="J128" s="31" t="s">
        <v>632</v>
      </c>
      <c r="K128" s="31">
        <v>21000032</v>
      </c>
      <c r="L128" s="31" t="s">
        <v>699</v>
      </c>
      <c r="M128" s="31">
        <v>67.239999999999995</v>
      </c>
      <c r="O128" s="31">
        <v>-67.239999999999995</v>
      </c>
    </row>
    <row r="129" spans="1:15" outlineLevel="2" x14ac:dyDescent="0.3">
      <c r="A129" s="81">
        <f t="shared" si="1"/>
        <v>100102</v>
      </c>
      <c r="B129" s="31" t="s">
        <v>625</v>
      </c>
      <c r="C129" s="31">
        <v>100102</v>
      </c>
      <c r="D129" s="31" t="s">
        <v>336</v>
      </c>
      <c r="E129" s="31" t="s">
        <v>731</v>
      </c>
      <c r="F129" s="31">
        <v>615300</v>
      </c>
      <c r="G129" s="31" t="s">
        <v>698</v>
      </c>
      <c r="H129" s="77">
        <v>44317</v>
      </c>
      <c r="I129" s="78">
        <v>44335</v>
      </c>
      <c r="J129" s="31" t="s">
        <v>632</v>
      </c>
      <c r="K129" s="31">
        <v>21000102</v>
      </c>
      <c r="L129" s="31" t="s">
        <v>703</v>
      </c>
      <c r="M129" s="31">
        <v>1027</v>
      </c>
      <c r="O129" s="31">
        <v>-1094.24</v>
      </c>
    </row>
    <row r="130" spans="1:15" outlineLevel="2" x14ac:dyDescent="0.3">
      <c r="A130" s="81">
        <f t="shared" si="1"/>
        <v>100102</v>
      </c>
      <c r="B130" s="31" t="s">
        <v>625</v>
      </c>
      <c r="C130" s="31">
        <v>100102</v>
      </c>
      <c r="D130" s="31" t="s">
        <v>336</v>
      </c>
      <c r="E130" s="31" t="s">
        <v>731</v>
      </c>
      <c r="F130" s="31">
        <v>615300</v>
      </c>
      <c r="G130" s="31" t="s">
        <v>698</v>
      </c>
      <c r="H130" s="77">
        <v>44378</v>
      </c>
      <c r="I130" s="78">
        <v>44407</v>
      </c>
      <c r="J130" s="31" t="s">
        <v>632</v>
      </c>
      <c r="K130" s="31">
        <v>21000135</v>
      </c>
      <c r="L130" s="31" t="s">
        <v>633</v>
      </c>
      <c r="M130" s="31">
        <v>300</v>
      </c>
      <c r="O130" s="31">
        <v>-1394.24</v>
      </c>
    </row>
    <row r="131" spans="1:15" outlineLevel="2" x14ac:dyDescent="0.3">
      <c r="A131" s="81">
        <f t="shared" si="1"/>
        <v>100102</v>
      </c>
      <c r="B131" s="31" t="s">
        <v>625</v>
      </c>
      <c r="C131" s="31">
        <v>100102</v>
      </c>
      <c r="D131" s="31" t="s">
        <v>336</v>
      </c>
      <c r="E131" s="31" t="s">
        <v>731</v>
      </c>
      <c r="F131" s="31">
        <v>616300</v>
      </c>
      <c r="G131" s="31" t="s">
        <v>701</v>
      </c>
      <c r="H131" s="77">
        <v>44348</v>
      </c>
      <c r="I131" s="78">
        <v>44374</v>
      </c>
      <c r="J131" s="31" t="s">
        <v>632</v>
      </c>
      <c r="K131" s="31">
        <v>21000120</v>
      </c>
      <c r="L131" s="31" t="s">
        <v>711</v>
      </c>
      <c r="M131" s="31">
        <v>2770</v>
      </c>
      <c r="O131" s="31">
        <v>-2770</v>
      </c>
    </row>
    <row r="132" spans="1:15" outlineLevel="2" x14ac:dyDescent="0.3">
      <c r="A132" s="81">
        <f t="shared" si="1"/>
        <v>100102</v>
      </c>
      <c r="B132" s="31" t="s">
        <v>625</v>
      </c>
      <c r="C132" s="31">
        <v>100102</v>
      </c>
      <c r="D132" s="31" t="s">
        <v>336</v>
      </c>
      <c r="E132" s="31" t="s">
        <v>731</v>
      </c>
      <c r="F132" s="31">
        <v>616300</v>
      </c>
      <c r="G132" s="31" t="s">
        <v>701</v>
      </c>
      <c r="H132" s="77">
        <v>44378</v>
      </c>
      <c r="I132" s="78">
        <v>44407</v>
      </c>
      <c r="J132" s="31" t="s">
        <v>632</v>
      </c>
      <c r="K132" s="31">
        <v>21000135</v>
      </c>
      <c r="L132" s="31" t="s">
        <v>633</v>
      </c>
      <c r="M132" s="31">
        <v>1050</v>
      </c>
      <c r="O132" s="31">
        <v>-3820</v>
      </c>
    </row>
    <row r="133" spans="1:15" outlineLevel="2" x14ac:dyDescent="0.3">
      <c r="A133" s="81">
        <f t="shared" si="1"/>
        <v>100102</v>
      </c>
      <c r="B133" s="31" t="s">
        <v>625</v>
      </c>
      <c r="C133" s="31">
        <v>100102</v>
      </c>
      <c r="D133" s="31" t="s">
        <v>336</v>
      </c>
      <c r="E133" s="31" t="s">
        <v>731</v>
      </c>
      <c r="F133" s="31">
        <v>701100</v>
      </c>
      <c r="G133" s="31" t="s">
        <v>737</v>
      </c>
      <c r="H133" s="77">
        <v>44317</v>
      </c>
      <c r="I133" s="78">
        <v>44347</v>
      </c>
      <c r="J133" s="31" t="s">
        <v>719</v>
      </c>
      <c r="K133" s="31">
        <v>21000025</v>
      </c>
      <c r="L133" s="31" t="s">
        <v>738</v>
      </c>
      <c r="N133" s="31">
        <v>33.479999999999997</v>
      </c>
      <c r="O133" s="31">
        <v>33.479999999999997</v>
      </c>
    </row>
    <row r="134" spans="1:15" outlineLevel="2" x14ac:dyDescent="0.3">
      <c r="A134" s="81">
        <f t="shared" si="1"/>
        <v>100102</v>
      </c>
      <c r="B134" s="31" t="s">
        <v>625</v>
      </c>
      <c r="C134" s="31">
        <v>100102</v>
      </c>
      <c r="D134" s="31" t="s">
        <v>336</v>
      </c>
      <c r="E134" s="31" t="s">
        <v>731</v>
      </c>
      <c r="F134" s="31">
        <v>701100</v>
      </c>
      <c r="G134" s="31" t="s">
        <v>737</v>
      </c>
      <c r="H134" s="77">
        <v>44317</v>
      </c>
      <c r="I134" s="78">
        <v>44347</v>
      </c>
      <c r="J134" s="31" t="s">
        <v>719</v>
      </c>
      <c r="K134" s="31">
        <v>21000026</v>
      </c>
      <c r="L134" s="31" t="s">
        <v>739</v>
      </c>
      <c r="N134" s="31">
        <v>29.76</v>
      </c>
      <c r="O134" s="31">
        <v>63.24</v>
      </c>
    </row>
    <row r="135" spans="1:15" outlineLevel="2" x14ac:dyDescent="0.3">
      <c r="A135" s="81">
        <f t="shared" si="1"/>
        <v>100102</v>
      </c>
      <c r="B135" s="31" t="s">
        <v>625</v>
      </c>
      <c r="C135" s="31">
        <v>100102</v>
      </c>
      <c r="D135" s="31" t="s">
        <v>336</v>
      </c>
      <c r="E135" s="31" t="s">
        <v>731</v>
      </c>
      <c r="F135" s="31">
        <v>701200</v>
      </c>
      <c r="G135" s="31" t="s">
        <v>740</v>
      </c>
      <c r="H135" s="77">
        <v>44317</v>
      </c>
      <c r="I135" s="78">
        <v>44347</v>
      </c>
      <c r="J135" s="31" t="s">
        <v>719</v>
      </c>
      <c r="K135" s="31">
        <v>21000024</v>
      </c>
      <c r="L135" s="31" t="s">
        <v>741</v>
      </c>
      <c r="N135" s="31">
        <v>259.88</v>
      </c>
      <c r="O135" s="31">
        <v>259.88</v>
      </c>
    </row>
    <row r="136" spans="1:15" outlineLevel="2" x14ac:dyDescent="0.3">
      <c r="A136" s="81">
        <f t="shared" si="1"/>
        <v>100102</v>
      </c>
      <c r="B136" s="31" t="s">
        <v>625</v>
      </c>
      <c r="C136" s="31">
        <v>100102</v>
      </c>
      <c r="D136" s="31" t="s">
        <v>336</v>
      </c>
      <c r="E136" s="31" t="s">
        <v>731</v>
      </c>
      <c r="F136" s="31">
        <v>701200</v>
      </c>
      <c r="G136" s="31" t="s">
        <v>740</v>
      </c>
      <c r="H136" s="77">
        <v>44348</v>
      </c>
      <c r="I136" s="78">
        <v>44348</v>
      </c>
      <c r="J136" s="31" t="s">
        <v>719</v>
      </c>
      <c r="K136" s="31">
        <v>21000028</v>
      </c>
      <c r="L136" s="31" t="s">
        <v>742</v>
      </c>
      <c r="N136" s="31">
        <v>209</v>
      </c>
      <c r="O136" s="31">
        <v>468.88</v>
      </c>
    </row>
    <row r="137" spans="1:15" outlineLevel="2" x14ac:dyDescent="0.3">
      <c r="A137" s="81">
        <f t="shared" si="1"/>
        <v>100102</v>
      </c>
      <c r="B137" s="31" t="s">
        <v>625</v>
      </c>
      <c r="C137" s="31">
        <v>100102</v>
      </c>
      <c r="D137" s="31" t="s">
        <v>336</v>
      </c>
      <c r="E137" s="31" t="s">
        <v>731</v>
      </c>
      <c r="F137" s="31">
        <v>701600</v>
      </c>
      <c r="G137" s="31" t="s">
        <v>718</v>
      </c>
      <c r="H137" s="77">
        <v>44317</v>
      </c>
      <c r="I137" s="78">
        <v>44347</v>
      </c>
      <c r="J137" s="31" t="s">
        <v>719</v>
      </c>
      <c r="K137" s="31">
        <v>21000029</v>
      </c>
      <c r="L137" s="31" t="s">
        <v>743</v>
      </c>
      <c r="N137" s="31">
        <v>1050</v>
      </c>
      <c r="O137" s="31">
        <v>1050</v>
      </c>
    </row>
    <row r="138" spans="1:15" outlineLevel="2" x14ac:dyDescent="0.3">
      <c r="A138" s="81">
        <f t="shared" si="1"/>
        <v>100102</v>
      </c>
      <c r="B138" s="31" t="s">
        <v>625</v>
      </c>
      <c r="C138" s="31">
        <v>100102</v>
      </c>
      <c r="D138" s="31" t="s">
        <v>336</v>
      </c>
      <c r="E138" s="31" t="s">
        <v>731</v>
      </c>
      <c r="F138" s="31">
        <v>701600</v>
      </c>
      <c r="G138" s="31" t="s">
        <v>718</v>
      </c>
      <c r="H138" s="77">
        <v>44348</v>
      </c>
      <c r="I138" s="78">
        <v>44348</v>
      </c>
      <c r="J138" s="31" t="s">
        <v>719</v>
      </c>
      <c r="K138" s="31">
        <v>21000028</v>
      </c>
      <c r="L138" s="31" t="s">
        <v>742</v>
      </c>
      <c r="N138" s="31">
        <v>300</v>
      </c>
      <c r="O138" s="31">
        <v>1350</v>
      </c>
    </row>
    <row r="139" spans="1:15" outlineLevel="1" x14ac:dyDescent="0.3">
      <c r="A139" s="80" t="s">
        <v>970</v>
      </c>
      <c r="H139" s="77"/>
      <c r="I139" s="78"/>
      <c r="M139" s="31">
        <f>SUBTOTAL(9,M118:M138)</f>
        <v>8411.57</v>
      </c>
      <c r="N139" s="31">
        <f>SUBTOTAL(9,N118:N138)</f>
        <v>1882.12</v>
      </c>
      <c r="O139" s="31">
        <f>SUBTOTAL(9,O118:O138)</f>
        <v>-11987.61</v>
      </c>
    </row>
    <row r="140" spans="1:15" outlineLevel="2" x14ac:dyDescent="0.3">
      <c r="A140" s="81">
        <f t="shared" si="1"/>
        <v>100103</v>
      </c>
      <c r="B140" s="31" t="s">
        <v>625</v>
      </c>
      <c r="C140" s="31">
        <v>100103</v>
      </c>
      <c r="D140" s="31" t="s">
        <v>516</v>
      </c>
      <c r="E140" s="31" t="s">
        <v>744</v>
      </c>
      <c r="F140" s="31">
        <v>611301</v>
      </c>
      <c r="G140" s="31" t="s">
        <v>686</v>
      </c>
      <c r="H140" s="77">
        <v>44409</v>
      </c>
      <c r="I140" s="78">
        <v>44414</v>
      </c>
      <c r="J140" s="31" t="s">
        <v>632</v>
      </c>
      <c r="K140" s="31">
        <v>21000138</v>
      </c>
      <c r="L140" s="31" t="s">
        <v>641</v>
      </c>
      <c r="M140" s="31">
        <v>57.2</v>
      </c>
      <c r="O140" s="31">
        <v>-57.2</v>
      </c>
    </row>
    <row r="141" spans="1:15" outlineLevel="2" x14ac:dyDescent="0.3">
      <c r="A141" s="81">
        <f t="shared" si="1"/>
        <v>100103</v>
      </c>
      <c r="B141" s="31" t="s">
        <v>625</v>
      </c>
      <c r="C141" s="31">
        <v>100103</v>
      </c>
      <c r="D141" s="31" t="s">
        <v>516</v>
      </c>
      <c r="E141" s="31" t="s">
        <v>744</v>
      </c>
      <c r="F141" s="31">
        <v>612100</v>
      </c>
      <c r="G141" s="31" t="s">
        <v>692</v>
      </c>
      <c r="H141" s="77">
        <v>44348</v>
      </c>
      <c r="I141" s="78">
        <v>44352</v>
      </c>
      <c r="J141" s="31" t="s">
        <v>632</v>
      </c>
      <c r="K141" s="31">
        <v>21000112</v>
      </c>
      <c r="L141" s="31" t="s">
        <v>705</v>
      </c>
      <c r="M141" s="31">
        <v>304.64</v>
      </c>
      <c r="O141" s="31">
        <v>-304.64</v>
      </c>
    </row>
    <row r="142" spans="1:15" outlineLevel="2" x14ac:dyDescent="0.3">
      <c r="A142" s="81">
        <f t="shared" si="1"/>
        <v>100103</v>
      </c>
      <c r="B142" s="31" t="s">
        <v>625</v>
      </c>
      <c r="C142" s="31">
        <v>100103</v>
      </c>
      <c r="D142" s="31" t="s">
        <v>516</v>
      </c>
      <c r="E142" s="31" t="s">
        <v>744</v>
      </c>
      <c r="F142" s="31">
        <v>612300</v>
      </c>
      <c r="G142" s="31" t="s">
        <v>631</v>
      </c>
      <c r="H142" s="77">
        <v>44256</v>
      </c>
      <c r="I142" s="78">
        <v>44266</v>
      </c>
      <c r="J142" s="31" t="s">
        <v>632</v>
      </c>
      <c r="K142" s="31">
        <v>21000023</v>
      </c>
      <c r="L142" s="31" t="s">
        <v>745</v>
      </c>
      <c r="M142" s="31">
        <v>880</v>
      </c>
      <c r="O142" s="31">
        <v>-880</v>
      </c>
    </row>
    <row r="143" spans="1:15" outlineLevel="2" x14ac:dyDescent="0.3">
      <c r="A143" s="81">
        <f t="shared" si="1"/>
        <v>100103</v>
      </c>
      <c r="B143" s="31" t="s">
        <v>625</v>
      </c>
      <c r="C143" s="31">
        <v>100103</v>
      </c>
      <c r="D143" s="31" t="s">
        <v>516</v>
      </c>
      <c r="E143" s="31" t="s">
        <v>744</v>
      </c>
      <c r="F143" s="31">
        <v>612300</v>
      </c>
      <c r="G143" s="31" t="s">
        <v>631</v>
      </c>
      <c r="H143" s="77">
        <v>44287</v>
      </c>
      <c r="I143" s="78">
        <v>44316</v>
      </c>
      <c r="J143" s="31" t="s">
        <v>632</v>
      </c>
      <c r="K143" s="31">
        <v>21000097</v>
      </c>
      <c r="L143" s="31" t="s">
        <v>694</v>
      </c>
      <c r="M143" s="31">
        <v>248</v>
      </c>
      <c r="O143" s="31">
        <v>-1128</v>
      </c>
    </row>
    <row r="144" spans="1:15" outlineLevel="2" x14ac:dyDescent="0.3">
      <c r="A144" s="81">
        <f t="shared" si="1"/>
        <v>100103</v>
      </c>
      <c r="B144" s="31" t="s">
        <v>625</v>
      </c>
      <c r="C144" s="31">
        <v>100103</v>
      </c>
      <c r="D144" s="31" t="s">
        <v>516</v>
      </c>
      <c r="E144" s="31" t="s">
        <v>744</v>
      </c>
      <c r="F144" s="31">
        <v>615300</v>
      </c>
      <c r="G144" s="31" t="s">
        <v>698</v>
      </c>
      <c r="H144" s="77">
        <v>44256</v>
      </c>
      <c r="I144" s="78">
        <v>44273</v>
      </c>
      <c r="J144" s="31" t="s">
        <v>632</v>
      </c>
      <c r="K144" s="31">
        <v>21000027</v>
      </c>
      <c r="L144" s="31" t="s">
        <v>709</v>
      </c>
      <c r="M144" s="31">
        <v>30</v>
      </c>
      <c r="O144" s="31">
        <v>-30</v>
      </c>
    </row>
    <row r="145" spans="1:15" outlineLevel="2" x14ac:dyDescent="0.3">
      <c r="A145" s="81">
        <f t="shared" si="1"/>
        <v>100103</v>
      </c>
      <c r="B145" s="31" t="s">
        <v>625</v>
      </c>
      <c r="C145" s="31">
        <v>100103</v>
      </c>
      <c r="D145" s="31" t="s">
        <v>516</v>
      </c>
      <c r="E145" s="31" t="s">
        <v>744</v>
      </c>
      <c r="F145" s="31">
        <v>615300</v>
      </c>
      <c r="G145" s="31" t="s">
        <v>698</v>
      </c>
      <c r="H145" s="77">
        <v>44348</v>
      </c>
      <c r="I145" s="78">
        <v>44374</v>
      </c>
      <c r="J145" s="31" t="s">
        <v>632</v>
      </c>
      <c r="K145" s="31">
        <v>21000119</v>
      </c>
      <c r="L145" s="31" t="s">
        <v>711</v>
      </c>
      <c r="M145" s="31">
        <v>75</v>
      </c>
      <c r="O145" s="31">
        <v>-105</v>
      </c>
    </row>
    <row r="146" spans="1:15" outlineLevel="2" x14ac:dyDescent="0.3">
      <c r="A146" s="81">
        <f t="shared" ref="A146:A223" si="2">C146</f>
        <v>100103</v>
      </c>
      <c r="B146" s="31" t="s">
        <v>625</v>
      </c>
      <c r="C146" s="31">
        <v>100103</v>
      </c>
      <c r="D146" s="31" t="s">
        <v>516</v>
      </c>
      <c r="E146" s="31" t="s">
        <v>744</v>
      </c>
      <c r="F146" s="31">
        <v>615300</v>
      </c>
      <c r="G146" s="31" t="s">
        <v>698</v>
      </c>
      <c r="H146" s="77">
        <v>44378</v>
      </c>
      <c r="I146" s="78">
        <v>44407</v>
      </c>
      <c r="J146" s="31" t="s">
        <v>632</v>
      </c>
      <c r="K146" s="31">
        <v>21000135</v>
      </c>
      <c r="L146" s="31" t="s">
        <v>633</v>
      </c>
      <c r="M146" s="31">
        <v>300</v>
      </c>
      <c r="O146" s="31">
        <v>-405</v>
      </c>
    </row>
    <row r="147" spans="1:15" outlineLevel="2" x14ac:dyDescent="0.3">
      <c r="A147" s="81">
        <f t="shared" si="2"/>
        <v>100103</v>
      </c>
      <c r="B147" s="31" t="s">
        <v>625</v>
      </c>
      <c r="C147" s="31">
        <v>100103</v>
      </c>
      <c r="D147" s="31" t="s">
        <v>516</v>
      </c>
      <c r="E147" s="31" t="s">
        <v>744</v>
      </c>
      <c r="F147" s="31">
        <v>615300</v>
      </c>
      <c r="G147" s="31" t="s">
        <v>698</v>
      </c>
      <c r="H147" s="77">
        <v>44409</v>
      </c>
      <c r="I147" s="78">
        <v>44414</v>
      </c>
      <c r="J147" s="31" t="s">
        <v>632</v>
      </c>
      <c r="K147" s="31">
        <v>21000138</v>
      </c>
      <c r="L147" s="31" t="s">
        <v>641</v>
      </c>
      <c r="M147" s="31">
        <v>10</v>
      </c>
      <c r="O147" s="31">
        <v>-415</v>
      </c>
    </row>
    <row r="148" spans="1:15" outlineLevel="2" x14ac:dyDescent="0.3">
      <c r="A148" s="81">
        <f t="shared" si="2"/>
        <v>100103</v>
      </c>
      <c r="B148" s="31" t="s">
        <v>625</v>
      </c>
      <c r="C148" s="31">
        <v>100103</v>
      </c>
      <c r="D148" s="31" t="s">
        <v>516</v>
      </c>
      <c r="E148" s="31" t="s">
        <v>744</v>
      </c>
      <c r="F148" s="31">
        <v>616100</v>
      </c>
      <c r="G148" s="31" t="s">
        <v>712</v>
      </c>
      <c r="H148" s="77">
        <v>44348</v>
      </c>
      <c r="I148" s="78">
        <v>44356</v>
      </c>
      <c r="J148" s="31" t="s">
        <v>632</v>
      </c>
      <c r="K148" s="31">
        <v>21000113</v>
      </c>
      <c r="L148" s="31" t="s">
        <v>713</v>
      </c>
      <c r="M148" s="31">
        <v>399.21</v>
      </c>
      <c r="O148" s="31">
        <v>-399.21</v>
      </c>
    </row>
    <row r="149" spans="1:15" outlineLevel="2" x14ac:dyDescent="0.3">
      <c r="A149" s="81">
        <f t="shared" si="2"/>
        <v>100103</v>
      </c>
      <c r="B149" s="31" t="s">
        <v>625</v>
      </c>
      <c r="C149" s="31">
        <v>100103</v>
      </c>
      <c r="D149" s="31" t="s">
        <v>516</v>
      </c>
      <c r="E149" s="31" t="s">
        <v>744</v>
      </c>
      <c r="F149" s="31">
        <v>616300</v>
      </c>
      <c r="G149" s="31" t="s">
        <v>701</v>
      </c>
      <c r="H149" s="77">
        <v>44378</v>
      </c>
      <c r="I149" s="78">
        <v>44407</v>
      </c>
      <c r="J149" s="31" t="s">
        <v>632</v>
      </c>
      <c r="K149" s="31">
        <v>21000135</v>
      </c>
      <c r="L149" s="31" t="s">
        <v>633</v>
      </c>
      <c r="M149" s="31">
        <v>1050</v>
      </c>
      <c r="O149" s="31">
        <v>-1050</v>
      </c>
    </row>
    <row r="150" spans="1:15" outlineLevel="1" x14ac:dyDescent="0.3">
      <c r="A150" s="80" t="s">
        <v>971</v>
      </c>
      <c r="H150" s="77"/>
      <c r="I150" s="78"/>
      <c r="M150" s="31">
        <f>SUBTOTAL(9,M140:M149)</f>
        <v>3354.0499999999997</v>
      </c>
      <c r="N150" s="31">
        <f>SUBTOTAL(9,N140:N149)</f>
        <v>0</v>
      </c>
      <c r="O150" s="31">
        <f>SUBTOTAL(9,O140:O149)</f>
        <v>-4774.05</v>
      </c>
    </row>
    <row r="151" spans="1:15" outlineLevel="2" x14ac:dyDescent="0.3">
      <c r="A151" s="81">
        <f t="shared" si="2"/>
        <v>10110101</v>
      </c>
      <c r="B151" s="31" t="s">
        <v>625</v>
      </c>
      <c r="C151" s="31">
        <v>10110101</v>
      </c>
      <c r="D151" s="31" t="s">
        <v>160</v>
      </c>
      <c r="E151" s="31" t="s">
        <v>32</v>
      </c>
      <c r="F151" s="31">
        <v>620200</v>
      </c>
      <c r="G151" s="31" t="s">
        <v>746</v>
      </c>
      <c r="H151" s="77">
        <v>44197</v>
      </c>
      <c r="I151" s="78">
        <v>44227</v>
      </c>
      <c r="J151" s="31" t="s">
        <v>629</v>
      </c>
      <c r="K151" s="31">
        <v>21000001</v>
      </c>
      <c r="L151" s="77">
        <v>44197</v>
      </c>
      <c r="M151" s="31">
        <v>3272.71</v>
      </c>
      <c r="O151" s="31">
        <v>-3272.71</v>
      </c>
    </row>
    <row r="152" spans="1:15" outlineLevel="2" x14ac:dyDescent="0.3">
      <c r="A152" s="81">
        <f t="shared" si="2"/>
        <v>10110101</v>
      </c>
      <c r="B152" s="31" t="s">
        <v>625</v>
      </c>
      <c r="C152" s="31">
        <v>10110101</v>
      </c>
      <c r="D152" s="31" t="s">
        <v>160</v>
      </c>
      <c r="E152" s="31" t="s">
        <v>32</v>
      </c>
      <c r="F152" s="31">
        <v>620200</v>
      </c>
      <c r="G152" s="31" t="s">
        <v>746</v>
      </c>
      <c r="H152" s="77">
        <v>44228</v>
      </c>
      <c r="I152" s="78">
        <v>44255</v>
      </c>
      <c r="J152" s="31" t="s">
        <v>629</v>
      </c>
      <c r="K152" s="31">
        <v>21000002</v>
      </c>
      <c r="L152" s="77">
        <v>44228</v>
      </c>
      <c r="M152" s="31">
        <v>3268.74</v>
      </c>
      <c r="O152" s="31">
        <v>-6541.45</v>
      </c>
    </row>
    <row r="153" spans="1:15" outlineLevel="2" x14ac:dyDescent="0.3">
      <c r="A153" s="81">
        <f t="shared" si="2"/>
        <v>10110101</v>
      </c>
      <c r="B153" s="31" t="s">
        <v>625</v>
      </c>
      <c r="C153" s="31">
        <v>10110101</v>
      </c>
      <c r="D153" s="31" t="s">
        <v>160</v>
      </c>
      <c r="E153" s="31" t="s">
        <v>32</v>
      </c>
      <c r="F153" s="31">
        <v>620200</v>
      </c>
      <c r="G153" s="31" t="s">
        <v>746</v>
      </c>
      <c r="H153" s="77">
        <v>44256</v>
      </c>
      <c r="I153" s="78">
        <v>44286</v>
      </c>
      <c r="J153" s="31" t="s">
        <v>629</v>
      </c>
      <c r="K153" s="31">
        <v>21000003</v>
      </c>
      <c r="L153" s="77">
        <v>44256</v>
      </c>
      <c r="M153" s="31">
        <v>3268.74</v>
      </c>
      <c r="O153" s="31">
        <v>-9810.19</v>
      </c>
    </row>
    <row r="154" spans="1:15" outlineLevel="2" x14ac:dyDescent="0.3">
      <c r="A154" s="81">
        <f t="shared" si="2"/>
        <v>10110101</v>
      </c>
      <c r="B154" s="31" t="s">
        <v>625</v>
      </c>
      <c r="C154" s="31">
        <v>10110101</v>
      </c>
      <c r="D154" s="31" t="s">
        <v>160</v>
      </c>
      <c r="E154" s="31" t="s">
        <v>32</v>
      </c>
      <c r="F154" s="31">
        <v>620200</v>
      </c>
      <c r="G154" s="31" t="s">
        <v>746</v>
      </c>
      <c r="H154" s="77">
        <v>44287</v>
      </c>
      <c r="I154" s="78">
        <v>44316</v>
      </c>
      <c r="J154" s="31" t="s">
        <v>629</v>
      </c>
      <c r="K154" s="31">
        <v>21000004</v>
      </c>
      <c r="L154" s="77">
        <v>44287</v>
      </c>
      <c r="M154" s="31">
        <v>3268.74</v>
      </c>
      <c r="O154" s="31">
        <v>-13078.93</v>
      </c>
    </row>
    <row r="155" spans="1:15" outlineLevel="2" x14ac:dyDescent="0.3">
      <c r="A155" s="81">
        <f t="shared" si="2"/>
        <v>10110101</v>
      </c>
      <c r="B155" s="31" t="s">
        <v>625</v>
      </c>
      <c r="C155" s="31">
        <v>10110101</v>
      </c>
      <c r="D155" s="31" t="s">
        <v>160</v>
      </c>
      <c r="E155" s="31" t="s">
        <v>32</v>
      </c>
      <c r="F155" s="31">
        <v>620200</v>
      </c>
      <c r="G155" s="31" t="s">
        <v>746</v>
      </c>
      <c r="H155" s="77">
        <v>44317</v>
      </c>
      <c r="I155" s="78">
        <v>44347</v>
      </c>
      <c r="J155" s="31" t="s">
        <v>629</v>
      </c>
      <c r="K155" s="31">
        <v>21000005</v>
      </c>
      <c r="L155" s="77">
        <v>44317</v>
      </c>
      <c r="M155" s="31">
        <v>3177.94</v>
      </c>
      <c r="O155" s="31">
        <v>-16256.87</v>
      </c>
    </row>
    <row r="156" spans="1:15" outlineLevel="2" x14ac:dyDescent="0.3">
      <c r="A156" s="81">
        <f t="shared" si="2"/>
        <v>10110101</v>
      </c>
      <c r="B156" s="31" t="s">
        <v>625</v>
      </c>
      <c r="C156" s="31">
        <v>10110101</v>
      </c>
      <c r="D156" s="31" t="s">
        <v>160</v>
      </c>
      <c r="E156" s="31" t="s">
        <v>32</v>
      </c>
      <c r="F156" s="31">
        <v>620200</v>
      </c>
      <c r="G156" s="31" t="s">
        <v>746</v>
      </c>
      <c r="H156" s="77">
        <v>44348</v>
      </c>
      <c r="I156" s="78">
        <v>44377</v>
      </c>
      <c r="J156" s="31" t="s">
        <v>629</v>
      </c>
      <c r="K156" s="31">
        <v>21000006</v>
      </c>
      <c r="L156" s="77">
        <v>44348</v>
      </c>
      <c r="M156" s="31">
        <v>3268.74</v>
      </c>
      <c r="O156" s="31">
        <v>-19525.61</v>
      </c>
    </row>
    <row r="157" spans="1:15" outlineLevel="2" x14ac:dyDescent="0.3">
      <c r="A157" s="81">
        <f t="shared" si="2"/>
        <v>10110101</v>
      </c>
      <c r="B157" s="31" t="s">
        <v>625</v>
      </c>
      <c r="C157" s="31">
        <v>10110101</v>
      </c>
      <c r="D157" s="31" t="s">
        <v>160</v>
      </c>
      <c r="E157" s="31" t="s">
        <v>32</v>
      </c>
      <c r="F157" s="31">
        <v>620200</v>
      </c>
      <c r="G157" s="31" t="s">
        <v>746</v>
      </c>
      <c r="H157" s="77">
        <v>44378</v>
      </c>
      <c r="I157" s="78">
        <v>44408</v>
      </c>
      <c r="J157" s="31" t="s">
        <v>629</v>
      </c>
      <c r="K157" s="31">
        <v>21000007</v>
      </c>
      <c r="L157" s="77">
        <v>44378</v>
      </c>
      <c r="M157" s="31">
        <v>2451.56</v>
      </c>
      <c r="O157" s="31">
        <v>-21977.17</v>
      </c>
    </row>
    <row r="158" spans="1:15" outlineLevel="1" x14ac:dyDescent="0.3">
      <c r="A158" s="80" t="s">
        <v>972</v>
      </c>
      <c r="H158" s="77"/>
      <c r="I158" s="78"/>
      <c r="L158" s="77"/>
      <c r="M158" s="31">
        <f>SUBTOTAL(9,M151:M157)</f>
        <v>21977.170000000002</v>
      </c>
      <c r="N158" s="31">
        <f>SUBTOTAL(9,N151:N157)</f>
        <v>0</v>
      </c>
      <c r="O158" s="31">
        <f>SUBTOTAL(9,O151:O157)</f>
        <v>-90462.930000000008</v>
      </c>
    </row>
    <row r="159" spans="1:15" outlineLevel="2" x14ac:dyDescent="0.3">
      <c r="A159" s="81">
        <f t="shared" si="2"/>
        <v>10110102</v>
      </c>
      <c r="B159" s="31" t="s">
        <v>625</v>
      </c>
      <c r="C159" s="31">
        <v>10110102</v>
      </c>
      <c r="D159" s="31" t="s">
        <v>161</v>
      </c>
      <c r="E159" s="31" t="s">
        <v>106</v>
      </c>
      <c r="F159" s="31">
        <v>621000</v>
      </c>
      <c r="G159" s="31" t="s">
        <v>747</v>
      </c>
      <c r="H159" s="77">
        <v>44197</v>
      </c>
      <c r="I159" s="78">
        <v>44227</v>
      </c>
      <c r="J159" s="31" t="s">
        <v>629</v>
      </c>
      <c r="K159" s="31">
        <v>21000001</v>
      </c>
      <c r="L159" s="77">
        <v>44197</v>
      </c>
      <c r="M159" s="31">
        <v>303.12</v>
      </c>
      <c r="O159" s="31">
        <v>-303.12</v>
      </c>
    </row>
    <row r="160" spans="1:15" outlineLevel="2" x14ac:dyDescent="0.3">
      <c r="A160" s="81">
        <f t="shared" si="2"/>
        <v>10110102</v>
      </c>
      <c r="B160" s="31" t="s">
        <v>625</v>
      </c>
      <c r="C160" s="31">
        <v>10110102</v>
      </c>
      <c r="D160" s="31" t="s">
        <v>161</v>
      </c>
      <c r="E160" s="31" t="s">
        <v>106</v>
      </c>
      <c r="F160" s="31">
        <v>621000</v>
      </c>
      <c r="G160" s="31" t="s">
        <v>747</v>
      </c>
      <c r="H160" s="77">
        <v>44197</v>
      </c>
      <c r="I160" s="78">
        <v>44227</v>
      </c>
      <c r="J160" s="31" t="s">
        <v>629</v>
      </c>
      <c r="K160" s="31">
        <v>21000001</v>
      </c>
      <c r="L160" s="31" t="s">
        <v>748</v>
      </c>
      <c r="N160" s="31">
        <v>79.569999999999993</v>
      </c>
      <c r="O160" s="31">
        <v>-223.55</v>
      </c>
    </row>
    <row r="161" spans="1:15" outlineLevel="2" x14ac:dyDescent="0.3">
      <c r="A161" s="81">
        <f t="shared" si="2"/>
        <v>10110102</v>
      </c>
      <c r="B161" s="31" t="s">
        <v>625</v>
      </c>
      <c r="C161" s="31">
        <v>10110102</v>
      </c>
      <c r="D161" s="31" t="s">
        <v>161</v>
      </c>
      <c r="E161" s="31" t="s">
        <v>106</v>
      </c>
      <c r="F161" s="31">
        <v>621000</v>
      </c>
      <c r="G161" s="31" t="s">
        <v>747</v>
      </c>
      <c r="H161" s="77">
        <v>44197</v>
      </c>
      <c r="I161" s="78">
        <v>44227</v>
      </c>
      <c r="J161" s="31" t="s">
        <v>629</v>
      </c>
      <c r="K161" s="31">
        <v>21000001</v>
      </c>
      <c r="L161" s="31" t="s">
        <v>748</v>
      </c>
      <c r="M161" s="31">
        <v>701.5</v>
      </c>
      <c r="O161" s="31">
        <v>-925.05</v>
      </c>
    </row>
    <row r="162" spans="1:15" outlineLevel="2" x14ac:dyDescent="0.3">
      <c r="A162" s="81">
        <f t="shared" si="2"/>
        <v>10110102</v>
      </c>
      <c r="B162" s="31" t="s">
        <v>625</v>
      </c>
      <c r="C162" s="31">
        <v>10110102</v>
      </c>
      <c r="D162" s="31" t="s">
        <v>161</v>
      </c>
      <c r="E162" s="31" t="s">
        <v>106</v>
      </c>
      <c r="F162" s="31">
        <v>621000</v>
      </c>
      <c r="G162" s="31" t="s">
        <v>747</v>
      </c>
      <c r="H162" s="77">
        <v>44228</v>
      </c>
      <c r="I162" s="78">
        <v>44255</v>
      </c>
      <c r="J162" s="31" t="s">
        <v>629</v>
      </c>
      <c r="K162" s="31">
        <v>21000002</v>
      </c>
      <c r="L162" s="77">
        <v>44228</v>
      </c>
      <c r="M162" s="31">
        <v>277.3</v>
      </c>
      <c r="O162" s="31">
        <v>-1202.3499999999999</v>
      </c>
    </row>
    <row r="163" spans="1:15" outlineLevel="2" x14ac:dyDescent="0.3">
      <c r="A163" s="81">
        <f t="shared" si="2"/>
        <v>10110102</v>
      </c>
      <c r="B163" s="31" t="s">
        <v>625</v>
      </c>
      <c r="C163" s="31">
        <v>10110102</v>
      </c>
      <c r="D163" s="31" t="s">
        <v>161</v>
      </c>
      <c r="E163" s="31" t="s">
        <v>106</v>
      </c>
      <c r="F163" s="31">
        <v>621000</v>
      </c>
      <c r="G163" s="31" t="s">
        <v>747</v>
      </c>
      <c r="H163" s="77">
        <v>44256</v>
      </c>
      <c r="I163" s="78">
        <v>44286</v>
      </c>
      <c r="J163" s="31" t="s">
        <v>629</v>
      </c>
      <c r="K163" s="31">
        <v>21000003</v>
      </c>
      <c r="L163" s="77">
        <v>44256</v>
      </c>
      <c r="M163" s="31">
        <v>182.55</v>
      </c>
      <c r="O163" s="31">
        <v>-1384.9</v>
      </c>
    </row>
    <row r="164" spans="1:15" outlineLevel="2" x14ac:dyDescent="0.3">
      <c r="A164" s="81">
        <f t="shared" si="2"/>
        <v>10110102</v>
      </c>
      <c r="B164" s="31" t="s">
        <v>625</v>
      </c>
      <c r="C164" s="31">
        <v>10110102</v>
      </c>
      <c r="D164" s="31" t="s">
        <v>161</v>
      </c>
      <c r="E164" s="31" t="s">
        <v>106</v>
      </c>
      <c r="F164" s="31">
        <v>621000</v>
      </c>
      <c r="G164" s="31" t="s">
        <v>747</v>
      </c>
      <c r="H164" s="77">
        <v>44287</v>
      </c>
      <c r="I164" s="78">
        <v>44316</v>
      </c>
      <c r="J164" s="31" t="s">
        <v>629</v>
      </c>
      <c r="K164" s="31">
        <v>21000004</v>
      </c>
      <c r="L164" s="77">
        <v>44287</v>
      </c>
      <c r="M164" s="31">
        <v>249.8</v>
      </c>
      <c r="O164" s="31">
        <v>-1634.7</v>
      </c>
    </row>
    <row r="165" spans="1:15" outlineLevel="2" x14ac:dyDescent="0.3">
      <c r="A165" s="81">
        <f t="shared" si="2"/>
        <v>10110102</v>
      </c>
      <c r="B165" s="31" t="s">
        <v>625</v>
      </c>
      <c r="C165" s="31">
        <v>10110102</v>
      </c>
      <c r="D165" s="31" t="s">
        <v>161</v>
      </c>
      <c r="E165" s="31" t="s">
        <v>106</v>
      </c>
      <c r="F165" s="31">
        <v>621000</v>
      </c>
      <c r="G165" s="31" t="s">
        <v>747</v>
      </c>
      <c r="H165" s="77">
        <v>44317</v>
      </c>
      <c r="I165" s="78">
        <v>44347</v>
      </c>
      <c r="J165" s="31" t="s">
        <v>629</v>
      </c>
      <c r="K165" s="31">
        <v>21000005</v>
      </c>
      <c r="L165" s="77">
        <v>44317</v>
      </c>
      <c r="M165" s="31">
        <v>285.63</v>
      </c>
      <c r="O165" s="31">
        <v>-1920.33</v>
      </c>
    </row>
    <row r="166" spans="1:15" outlineLevel="2" x14ac:dyDescent="0.3">
      <c r="A166" s="81">
        <f t="shared" si="2"/>
        <v>10110102</v>
      </c>
      <c r="B166" s="31" t="s">
        <v>625</v>
      </c>
      <c r="C166" s="31">
        <v>10110102</v>
      </c>
      <c r="D166" s="31" t="s">
        <v>161</v>
      </c>
      <c r="E166" s="31" t="s">
        <v>106</v>
      </c>
      <c r="F166" s="31">
        <v>621000</v>
      </c>
      <c r="G166" s="31" t="s">
        <v>747</v>
      </c>
      <c r="H166" s="77">
        <v>44348</v>
      </c>
      <c r="I166" s="78">
        <v>44377</v>
      </c>
      <c r="J166" s="31" t="s">
        <v>629</v>
      </c>
      <c r="K166" s="31">
        <v>21000006</v>
      </c>
      <c r="L166" s="77">
        <v>44348</v>
      </c>
      <c r="M166" s="31">
        <v>753.85</v>
      </c>
      <c r="O166" s="31">
        <v>-2674.18</v>
      </c>
    </row>
    <row r="167" spans="1:15" outlineLevel="2" x14ac:dyDescent="0.3">
      <c r="A167" s="81">
        <f t="shared" si="2"/>
        <v>10110102</v>
      </c>
      <c r="B167" s="31" t="s">
        <v>625</v>
      </c>
      <c r="C167" s="31">
        <v>10110102</v>
      </c>
      <c r="D167" s="31" t="s">
        <v>161</v>
      </c>
      <c r="E167" s="31" t="s">
        <v>106</v>
      </c>
      <c r="F167" s="31">
        <v>621000</v>
      </c>
      <c r="G167" s="31" t="s">
        <v>747</v>
      </c>
      <c r="H167" s="77">
        <v>44378</v>
      </c>
      <c r="I167" s="78">
        <v>44408</v>
      </c>
      <c r="J167" s="31" t="s">
        <v>629</v>
      </c>
      <c r="K167" s="31">
        <v>21000007</v>
      </c>
      <c r="L167" s="77">
        <v>44378</v>
      </c>
      <c r="M167" s="31">
        <v>273.24</v>
      </c>
      <c r="O167" s="31">
        <v>-2947.42</v>
      </c>
    </row>
    <row r="168" spans="1:15" outlineLevel="2" x14ac:dyDescent="0.3">
      <c r="A168" s="81">
        <f t="shared" si="2"/>
        <v>10110102</v>
      </c>
      <c r="B168" s="31" t="s">
        <v>625</v>
      </c>
      <c r="C168" s="31">
        <v>10110102</v>
      </c>
      <c r="D168" s="31" t="s">
        <v>161</v>
      </c>
      <c r="E168" s="31" t="s">
        <v>106</v>
      </c>
      <c r="F168" s="31">
        <v>621000</v>
      </c>
      <c r="G168" s="31" t="s">
        <v>747</v>
      </c>
      <c r="H168" s="77">
        <v>44378</v>
      </c>
      <c r="I168" s="78">
        <v>44408</v>
      </c>
      <c r="J168" s="31" t="s">
        <v>629</v>
      </c>
      <c r="K168" s="31">
        <v>21000007</v>
      </c>
      <c r="L168" s="77">
        <v>44378</v>
      </c>
      <c r="N168" s="31">
        <v>213.19</v>
      </c>
      <c r="O168" s="31">
        <v>-2734.23</v>
      </c>
    </row>
    <row r="169" spans="1:15" outlineLevel="1" x14ac:dyDescent="0.3">
      <c r="A169" s="80" t="s">
        <v>973</v>
      </c>
      <c r="H169" s="77"/>
      <c r="I169" s="78"/>
      <c r="L169" s="77"/>
      <c r="M169" s="31">
        <f>SUBTOTAL(9,M159:M168)</f>
        <v>3026.99</v>
      </c>
      <c r="N169" s="31">
        <f>SUBTOTAL(9,N159:N168)</f>
        <v>292.76</v>
      </c>
      <c r="O169" s="31">
        <f>SUBTOTAL(9,O159:O168)</f>
        <v>-15949.83</v>
      </c>
    </row>
    <row r="170" spans="1:15" outlineLevel="2" x14ac:dyDescent="0.3">
      <c r="A170" s="81">
        <f t="shared" si="2"/>
        <v>10110103</v>
      </c>
      <c r="B170" s="31" t="s">
        <v>625</v>
      </c>
      <c r="C170" s="31">
        <v>10110103</v>
      </c>
      <c r="D170" s="31" t="s">
        <v>162</v>
      </c>
      <c r="E170" s="31" t="s">
        <v>33</v>
      </c>
      <c r="F170" s="31">
        <v>623000</v>
      </c>
      <c r="G170" s="31" t="s">
        <v>749</v>
      </c>
      <c r="H170" s="77">
        <v>44197</v>
      </c>
      <c r="I170" s="78">
        <v>44197</v>
      </c>
      <c r="J170" s="31" t="s">
        <v>632</v>
      </c>
      <c r="K170" s="31">
        <v>21000001</v>
      </c>
      <c r="L170" s="31" t="s">
        <v>750</v>
      </c>
      <c r="M170" s="31">
        <v>173.48</v>
      </c>
      <c r="O170" s="31">
        <v>-173.48</v>
      </c>
    </row>
    <row r="171" spans="1:15" outlineLevel="1" x14ac:dyDescent="0.3">
      <c r="A171" s="80" t="s">
        <v>974</v>
      </c>
      <c r="H171" s="77"/>
      <c r="I171" s="78"/>
      <c r="M171" s="31">
        <f>SUBTOTAL(9,M170:M170)</f>
        <v>173.48</v>
      </c>
      <c r="N171" s="31">
        <f>SUBTOTAL(9,N170:N170)</f>
        <v>0</v>
      </c>
      <c r="O171" s="31">
        <f>SUBTOTAL(9,O170:O170)</f>
        <v>-173.48</v>
      </c>
    </row>
    <row r="172" spans="1:15" outlineLevel="2" x14ac:dyDescent="0.3">
      <c r="A172" s="81">
        <f t="shared" si="2"/>
        <v>10110105</v>
      </c>
      <c r="B172" s="31" t="s">
        <v>625</v>
      </c>
      <c r="C172" s="31">
        <v>10110105</v>
      </c>
      <c r="D172" s="31" t="s">
        <v>164</v>
      </c>
      <c r="E172" s="31" t="s">
        <v>751</v>
      </c>
      <c r="F172" s="31">
        <v>611200</v>
      </c>
      <c r="G172" s="31" t="s">
        <v>752</v>
      </c>
      <c r="H172" s="77">
        <v>44256</v>
      </c>
      <c r="I172" s="78">
        <v>44267</v>
      </c>
      <c r="J172" s="31" t="s">
        <v>632</v>
      </c>
      <c r="K172" s="31">
        <v>21000024</v>
      </c>
      <c r="L172" s="31" t="s">
        <v>753</v>
      </c>
      <c r="M172" s="31">
        <v>15.18</v>
      </c>
      <c r="O172" s="31">
        <v>-15.18</v>
      </c>
    </row>
    <row r="173" spans="1:15" outlineLevel="2" x14ac:dyDescent="0.3">
      <c r="A173" s="81">
        <f t="shared" si="2"/>
        <v>10110105</v>
      </c>
      <c r="B173" s="31" t="s">
        <v>625</v>
      </c>
      <c r="C173" s="31">
        <v>10110105</v>
      </c>
      <c r="D173" s="31" t="s">
        <v>164</v>
      </c>
      <c r="E173" s="31" t="s">
        <v>751</v>
      </c>
      <c r="F173" s="31">
        <v>612000</v>
      </c>
      <c r="G173" s="31" t="s">
        <v>754</v>
      </c>
      <c r="H173" s="77">
        <v>44256</v>
      </c>
      <c r="I173" s="78">
        <v>44267</v>
      </c>
      <c r="J173" s="31" t="s">
        <v>632</v>
      </c>
      <c r="K173" s="31">
        <v>21000025</v>
      </c>
      <c r="L173" s="31" t="s">
        <v>755</v>
      </c>
      <c r="M173" s="31">
        <v>16</v>
      </c>
      <c r="O173" s="31">
        <v>-16</v>
      </c>
    </row>
    <row r="174" spans="1:15" outlineLevel="2" x14ac:dyDescent="0.3">
      <c r="A174" s="81">
        <f t="shared" si="2"/>
        <v>10110105</v>
      </c>
      <c r="B174" s="31" t="s">
        <v>625</v>
      </c>
      <c r="C174" s="31">
        <v>10110105</v>
      </c>
      <c r="D174" s="31" t="s">
        <v>164</v>
      </c>
      <c r="E174" s="31" t="s">
        <v>751</v>
      </c>
      <c r="F174" s="31">
        <v>623100</v>
      </c>
      <c r="G174" s="31" t="s">
        <v>756</v>
      </c>
      <c r="H174" s="77">
        <v>44197</v>
      </c>
      <c r="I174" s="78">
        <v>44227</v>
      </c>
      <c r="J174" s="31" t="s">
        <v>629</v>
      </c>
      <c r="K174" s="31">
        <v>21000001</v>
      </c>
      <c r="L174" s="77">
        <v>44197</v>
      </c>
      <c r="M174" s="31">
        <v>22.91</v>
      </c>
      <c r="O174" s="31">
        <v>-22.91</v>
      </c>
    </row>
    <row r="175" spans="1:15" outlineLevel="2" x14ac:dyDescent="0.3">
      <c r="A175" s="81">
        <f t="shared" si="2"/>
        <v>10110105</v>
      </c>
      <c r="B175" s="31" t="s">
        <v>625</v>
      </c>
      <c r="C175" s="31">
        <v>10110105</v>
      </c>
      <c r="D175" s="31" t="s">
        <v>164</v>
      </c>
      <c r="E175" s="31" t="s">
        <v>751</v>
      </c>
      <c r="F175" s="31">
        <v>623100</v>
      </c>
      <c r="G175" s="31" t="s">
        <v>756</v>
      </c>
      <c r="H175" s="77">
        <v>44228</v>
      </c>
      <c r="I175" s="78">
        <v>44255</v>
      </c>
      <c r="J175" s="31" t="s">
        <v>629</v>
      </c>
      <c r="K175" s="31">
        <v>21000002</v>
      </c>
      <c r="L175" s="77">
        <v>44228</v>
      </c>
      <c r="M175" s="31">
        <v>149.81</v>
      </c>
      <c r="O175" s="31">
        <v>-172.72</v>
      </c>
    </row>
    <row r="176" spans="1:15" outlineLevel="2" x14ac:dyDescent="0.3">
      <c r="A176" s="81">
        <f t="shared" si="2"/>
        <v>10110105</v>
      </c>
      <c r="B176" s="31" t="s">
        <v>625</v>
      </c>
      <c r="C176" s="31">
        <v>10110105</v>
      </c>
      <c r="D176" s="31" t="s">
        <v>164</v>
      </c>
      <c r="E176" s="31" t="s">
        <v>751</v>
      </c>
      <c r="F176" s="31">
        <v>623100</v>
      </c>
      <c r="G176" s="31" t="s">
        <v>756</v>
      </c>
      <c r="H176" s="77">
        <v>44256</v>
      </c>
      <c r="I176" s="78">
        <v>44286</v>
      </c>
      <c r="J176" s="31" t="s">
        <v>629</v>
      </c>
      <c r="K176" s="31">
        <v>21000003</v>
      </c>
      <c r="L176" s="77">
        <v>44256</v>
      </c>
      <c r="M176" s="31">
        <v>132.77000000000001</v>
      </c>
      <c r="O176" s="31">
        <v>-305.49</v>
      </c>
    </row>
    <row r="177" spans="1:15" outlineLevel="2" x14ac:dyDescent="0.3">
      <c r="A177" s="81">
        <f t="shared" si="2"/>
        <v>10110105</v>
      </c>
      <c r="B177" s="31" t="s">
        <v>625</v>
      </c>
      <c r="C177" s="31">
        <v>10110105</v>
      </c>
      <c r="D177" s="31" t="s">
        <v>164</v>
      </c>
      <c r="E177" s="31" t="s">
        <v>751</v>
      </c>
      <c r="F177" s="31">
        <v>623100</v>
      </c>
      <c r="G177" s="31" t="s">
        <v>756</v>
      </c>
      <c r="H177" s="77">
        <v>44287</v>
      </c>
      <c r="I177" s="78">
        <v>44316</v>
      </c>
      <c r="J177" s="31" t="s">
        <v>629</v>
      </c>
      <c r="K177" s="31">
        <v>21000004</v>
      </c>
      <c r="L177" s="77">
        <v>44287</v>
      </c>
      <c r="M177" s="31">
        <v>123.93</v>
      </c>
      <c r="O177" s="31">
        <v>-429.42</v>
      </c>
    </row>
    <row r="178" spans="1:15" outlineLevel="2" x14ac:dyDescent="0.3">
      <c r="A178" s="81">
        <f t="shared" si="2"/>
        <v>10110105</v>
      </c>
      <c r="B178" s="31" t="s">
        <v>625</v>
      </c>
      <c r="C178" s="31">
        <v>10110105</v>
      </c>
      <c r="D178" s="31" t="s">
        <v>164</v>
      </c>
      <c r="E178" s="31" t="s">
        <v>751</v>
      </c>
      <c r="F178" s="31">
        <v>623100</v>
      </c>
      <c r="G178" s="31" t="s">
        <v>756</v>
      </c>
      <c r="H178" s="77">
        <v>44317</v>
      </c>
      <c r="I178" s="78">
        <v>44347</v>
      </c>
      <c r="J178" s="31" t="s">
        <v>629</v>
      </c>
      <c r="K178" s="31">
        <v>21000005</v>
      </c>
      <c r="L178" s="77">
        <v>44317</v>
      </c>
      <c r="M178" s="31">
        <v>117.12</v>
      </c>
      <c r="O178" s="31">
        <v>-546.54</v>
      </c>
    </row>
    <row r="179" spans="1:15" outlineLevel="2" x14ac:dyDescent="0.3">
      <c r="A179" s="81">
        <f t="shared" si="2"/>
        <v>10110105</v>
      </c>
      <c r="B179" s="31" t="s">
        <v>625</v>
      </c>
      <c r="C179" s="31">
        <v>10110105</v>
      </c>
      <c r="D179" s="31" t="s">
        <v>164</v>
      </c>
      <c r="E179" s="31" t="s">
        <v>751</v>
      </c>
      <c r="F179" s="31">
        <v>623100</v>
      </c>
      <c r="G179" s="31" t="s">
        <v>756</v>
      </c>
      <c r="H179" s="77">
        <v>44348</v>
      </c>
      <c r="I179" s="78">
        <v>44377</v>
      </c>
      <c r="J179" s="31" t="s">
        <v>629</v>
      </c>
      <c r="K179" s="31">
        <v>21000006</v>
      </c>
      <c r="L179" s="77">
        <v>44348</v>
      </c>
      <c r="M179" s="31">
        <v>151.32</v>
      </c>
      <c r="O179" s="31">
        <v>-697.86</v>
      </c>
    </row>
    <row r="180" spans="1:15" outlineLevel="2" x14ac:dyDescent="0.3">
      <c r="A180" s="81">
        <f t="shared" si="2"/>
        <v>10110105</v>
      </c>
      <c r="B180" s="31" t="s">
        <v>625</v>
      </c>
      <c r="C180" s="31">
        <v>10110105</v>
      </c>
      <c r="D180" s="31" t="s">
        <v>164</v>
      </c>
      <c r="E180" s="31" t="s">
        <v>751</v>
      </c>
      <c r="F180" s="31">
        <v>623100</v>
      </c>
      <c r="G180" s="31" t="s">
        <v>756</v>
      </c>
      <c r="H180" s="77">
        <v>44378</v>
      </c>
      <c r="I180" s="78">
        <v>44408</v>
      </c>
      <c r="J180" s="31" t="s">
        <v>629</v>
      </c>
      <c r="K180" s="31">
        <v>21000007</v>
      </c>
      <c r="L180" s="77">
        <v>44378</v>
      </c>
      <c r="M180" s="31">
        <v>75.09</v>
      </c>
      <c r="O180" s="31">
        <v>-772.95</v>
      </c>
    </row>
    <row r="181" spans="1:15" outlineLevel="1" x14ac:dyDescent="0.3">
      <c r="A181" s="80" t="s">
        <v>975</v>
      </c>
      <c r="H181" s="77"/>
      <c r="I181" s="78"/>
      <c r="L181" s="77"/>
      <c r="M181" s="31">
        <f>SUBTOTAL(9,M172:M180)</f>
        <v>804.13</v>
      </c>
      <c r="N181" s="31">
        <f>SUBTOTAL(9,N172:N180)</f>
        <v>0</v>
      </c>
      <c r="O181" s="31">
        <f>SUBTOTAL(9,O172:O180)</f>
        <v>-2979.0699999999997</v>
      </c>
    </row>
    <row r="182" spans="1:15" outlineLevel="2" x14ac:dyDescent="0.3">
      <c r="A182" s="81">
        <f t="shared" si="2"/>
        <v>10110106</v>
      </c>
      <c r="B182" s="31" t="s">
        <v>625</v>
      </c>
      <c r="C182" s="31">
        <v>10110106</v>
      </c>
      <c r="D182" s="31" t="s">
        <v>296</v>
      </c>
      <c r="E182" s="31" t="s">
        <v>757</v>
      </c>
      <c r="F182" s="31">
        <v>614610</v>
      </c>
      <c r="G182" s="31" t="s">
        <v>758</v>
      </c>
      <c r="H182" s="77">
        <v>44409</v>
      </c>
      <c r="I182" s="78">
        <v>44419</v>
      </c>
      <c r="J182" s="31" t="s">
        <v>632</v>
      </c>
      <c r="K182" s="31">
        <v>21000140</v>
      </c>
      <c r="L182" s="31" t="s">
        <v>759</v>
      </c>
      <c r="M182" s="31">
        <v>12000</v>
      </c>
      <c r="O182" s="31">
        <v>-12000</v>
      </c>
    </row>
    <row r="183" spans="1:15" outlineLevel="1" x14ac:dyDescent="0.3">
      <c r="A183" s="80" t="s">
        <v>976</v>
      </c>
      <c r="H183" s="77"/>
      <c r="I183" s="78"/>
      <c r="M183" s="31">
        <f>SUBTOTAL(9,M182:M182)</f>
        <v>12000</v>
      </c>
      <c r="N183" s="31">
        <f>SUBTOTAL(9,N182:N182)</f>
        <v>0</v>
      </c>
      <c r="O183" s="31">
        <f>SUBTOTAL(9,O182:O182)</f>
        <v>-12000</v>
      </c>
    </row>
    <row r="184" spans="1:15" outlineLevel="2" x14ac:dyDescent="0.3">
      <c r="A184" s="81">
        <f t="shared" si="2"/>
        <v>10110201</v>
      </c>
      <c r="B184" s="31" t="s">
        <v>625</v>
      </c>
      <c r="C184" s="31">
        <v>10110201</v>
      </c>
      <c r="D184" s="31" t="s">
        <v>165</v>
      </c>
      <c r="E184" s="31" t="s">
        <v>36</v>
      </c>
      <c r="F184" s="31">
        <v>613900</v>
      </c>
      <c r="G184" s="31" t="s">
        <v>760</v>
      </c>
      <c r="H184" s="77">
        <v>44348</v>
      </c>
      <c r="I184" s="78">
        <v>44364</v>
      </c>
      <c r="J184" s="31" t="s">
        <v>632</v>
      </c>
      <c r="K184" s="31">
        <v>21000114</v>
      </c>
      <c r="L184" s="31" t="s">
        <v>761</v>
      </c>
      <c r="M184" s="31">
        <v>76</v>
      </c>
      <c r="O184" s="31">
        <v>-76</v>
      </c>
    </row>
    <row r="185" spans="1:15" outlineLevel="2" x14ac:dyDescent="0.3">
      <c r="A185" s="81">
        <f t="shared" si="2"/>
        <v>10110201</v>
      </c>
      <c r="B185" s="31" t="s">
        <v>625</v>
      </c>
      <c r="C185" s="31">
        <v>10110201</v>
      </c>
      <c r="D185" s="31" t="s">
        <v>165</v>
      </c>
      <c r="E185" s="31" t="s">
        <v>36</v>
      </c>
      <c r="F185" s="31">
        <v>619000</v>
      </c>
      <c r="G185" s="31" t="s">
        <v>762</v>
      </c>
      <c r="H185" s="77">
        <v>44348</v>
      </c>
      <c r="I185" s="78">
        <v>44358</v>
      </c>
      <c r="J185" s="31" t="s">
        <v>632</v>
      </c>
      <c r="K185" s="31">
        <v>21000055</v>
      </c>
      <c r="L185" s="31" t="s">
        <v>763</v>
      </c>
      <c r="M185" s="31">
        <v>48.11</v>
      </c>
      <c r="O185" s="31">
        <v>-48.11</v>
      </c>
    </row>
    <row r="186" spans="1:15" outlineLevel="1" x14ac:dyDescent="0.3">
      <c r="A186" s="80" t="s">
        <v>977</v>
      </c>
      <c r="H186" s="77"/>
      <c r="I186" s="78"/>
      <c r="M186" s="31">
        <f>SUBTOTAL(9,M184:M185)</f>
        <v>124.11</v>
      </c>
      <c r="N186" s="31">
        <f>SUBTOTAL(9,N184:N185)</f>
        <v>0</v>
      </c>
      <c r="O186" s="31">
        <f>SUBTOTAL(9,O184:O185)</f>
        <v>-124.11</v>
      </c>
    </row>
    <row r="187" spans="1:15" outlineLevel="2" x14ac:dyDescent="0.3">
      <c r="A187" s="81">
        <f t="shared" si="2"/>
        <v>10110202</v>
      </c>
      <c r="B187" s="31" t="s">
        <v>625</v>
      </c>
      <c r="C187" s="31">
        <v>10110202</v>
      </c>
      <c r="D187" s="31" t="s">
        <v>166</v>
      </c>
      <c r="E187" s="31" t="s">
        <v>395</v>
      </c>
      <c r="F187" s="31">
        <v>612300</v>
      </c>
      <c r="G187" s="31" t="s">
        <v>631</v>
      </c>
      <c r="H187" s="77">
        <v>44348</v>
      </c>
      <c r="I187" s="78">
        <v>44376</v>
      </c>
      <c r="J187" s="31" t="s">
        <v>632</v>
      </c>
      <c r="K187" s="31">
        <v>21000047</v>
      </c>
      <c r="L187" s="31" t="s">
        <v>764</v>
      </c>
      <c r="M187" s="31">
        <v>107.68</v>
      </c>
      <c r="O187" s="31">
        <v>-107.68</v>
      </c>
    </row>
    <row r="188" spans="1:15" outlineLevel="1" x14ac:dyDescent="0.3">
      <c r="A188" s="80" t="s">
        <v>978</v>
      </c>
      <c r="H188" s="77"/>
      <c r="I188" s="78"/>
      <c r="M188" s="31">
        <f>SUBTOTAL(9,M187:M187)</f>
        <v>107.68</v>
      </c>
      <c r="N188" s="31">
        <f>SUBTOTAL(9,N187:N187)</f>
        <v>0</v>
      </c>
      <c r="O188" s="31">
        <f>SUBTOTAL(9,O187:O187)</f>
        <v>-107.68</v>
      </c>
    </row>
    <row r="189" spans="1:15" outlineLevel="2" x14ac:dyDescent="0.3">
      <c r="A189" s="81">
        <f t="shared" si="2"/>
        <v>10110203</v>
      </c>
      <c r="B189" s="31" t="s">
        <v>625</v>
      </c>
      <c r="C189" s="31">
        <v>10110203</v>
      </c>
      <c r="D189" s="31" t="s">
        <v>167</v>
      </c>
      <c r="E189" s="31" t="s">
        <v>291</v>
      </c>
      <c r="F189" s="31">
        <v>619300</v>
      </c>
      <c r="G189" s="31" t="s">
        <v>765</v>
      </c>
      <c r="H189" s="77">
        <v>44228</v>
      </c>
      <c r="I189" s="78">
        <v>44232</v>
      </c>
      <c r="J189" s="31" t="s">
        <v>632</v>
      </c>
      <c r="K189" s="31">
        <v>21000038</v>
      </c>
      <c r="L189" s="31" t="s">
        <v>766</v>
      </c>
      <c r="M189" s="31">
        <v>246.79</v>
      </c>
      <c r="O189" s="31">
        <v>-246.79</v>
      </c>
    </row>
    <row r="190" spans="1:15" outlineLevel="2" x14ac:dyDescent="0.3">
      <c r="A190" s="81">
        <f t="shared" si="2"/>
        <v>10110203</v>
      </c>
      <c r="B190" s="31" t="s">
        <v>625</v>
      </c>
      <c r="C190" s="31">
        <v>10110203</v>
      </c>
      <c r="D190" s="31" t="s">
        <v>167</v>
      </c>
      <c r="E190" s="31" t="s">
        <v>291</v>
      </c>
      <c r="F190" s="31">
        <v>619300</v>
      </c>
      <c r="G190" s="31" t="s">
        <v>765</v>
      </c>
      <c r="H190" s="77">
        <v>44256</v>
      </c>
      <c r="I190" s="78">
        <v>44265</v>
      </c>
      <c r="J190" s="31" t="s">
        <v>632</v>
      </c>
      <c r="K190" s="31">
        <v>21000039</v>
      </c>
      <c r="L190" s="31" t="s">
        <v>767</v>
      </c>
      <c r="M190" s="31">
        <v>77.39</v>
      </c>
      <c r="O190" s="31">
        <v>-324.18</v>
      </c>
    </row>
    <row r="191" spans="1:15" outlineLevel="2" x14ac:dyDescent="0.3">
      <c r="A191" s="81">
        <f t="shared" si="2"/>
        <v>10110203</v>
      </c>
      <c r="B191" s="31" t="s">
        <v>625</v>
      </c>
      <c r="C191" s="31">
        <v>10110203</v>
      </c>
      <c r="D191" s="31" t="s">
        <v>167</v>
      </c>
      <c r="E191" s="31" t="s">
        <v>291</v>
      </c>
      <c r="F191" s="31">
        <v>619300</v>
      </c>
      <c r="G191" s="31" t="s">
        <v>765</v>
      </c>
      <c r="H191" s="77">
        <v>44256</v>
      </c>
      <c r="I191" s="78">
        <v>44273</v>
      </c>
      <c r="J191" s="31" t="s">
        <v>632</v>
      </c>
      <c r="K191" s="31">
        <v>21000041</v>
      </c>
      <c r="L191" s="31" t="s">
        <v>768</v>
      </c>
      <c r="M191" s="31">
        <v>235.95</v>
      </c>
      <c r="O191" s="31">
        <v>-560.13</v>
      </c>
    </row>
    <row r="192" spans="1:15" outlineLevel="2" x14ac:dyDescent="0.3">
      <c r="A192" s="81">
        <f t="shared" si="2"/>
        <v>10110203</v>
      </c>
      <c r="B192" s="31" t="s">
        <v>625</v>
      </c>
      <c r="C192" s="31">
        <v>10110203</v>
      </c>
      <c r="D192" s="31" t="s">
        <v>167</v>
      </c>
      <c r="E192" s="31" t="s">
        <v>291</v>
      </c>
      <c r="F192" s="31">
        <v>619300</v>
      </c>
      <c r="G192" s="31" t="s">
        <v>765</v>
      </c>
      <c r="H192" s="77">
        <v>44287</v>
      </c>
      <c r="I192" s="78">
        <v>44296</v>
      </c>
      <c r="J192" s="31" t="s">
        <v>632</v>
      </c>
      <c r="K192" s="31">
        <v>21000042</v>
      </c>
      <c r="L192" s="31" t="s">
        <v>768</v>
      </c>
      <c r="M192" s="31">
        <v>77.39</v>
      </c>
      <c r="O192" s="31">
        <v>-637.52</v>
      </c>
    </row>
    <row r="193" spans="1:15" outlineLevel="2" x14ac:dyDescent="0.3">
      <c r="A193" s="81">
        <f t="shared" si="2"/>
        <v>10110203</v>
      </c>
      <c r="B193" s="31" t="s">
        <v>625</v>
      </c>
      <c r="C193" s="31">
        <v>10110203</v>
      </c>
      <c r="D193" s="31" t="s">
        <v>167</v>
      </c>
      <c r="E193" s="31" t="s">
        <v>291</v>
      </c>
      <c r="F193" s="31">
        <v>619300</v>
      </c>
      <c r="G193" s="31" t="s">
        <v>765</v>
      </c>
      <c r="H193" s="77">
        <v>44317</v>
      </c>
      <c r="I193" s="78">
        <v>44321</v>
      </c>
      <c r="J193" s="31" t="s">
        <v>632</v>
      </c>
      <c r="K193" s="31">
        <v>21000142</v>
      </c>
      <c r="L193" s="31" t="s">
        <v>769</v>
      </c>
      <c r="M193" s="31">
        <v>78.239999999999995</v>
      </c>
      <c r="O193" s="31">
        <v>-715.76</v>
      </c>
    </row>
    <row r="194" spans="1:15" outlineLevel="2" x14ac:dyDescent="0.3">
      <c r="A194" s="81">
        <f t="shared" si="2"/>
        <v>10110203</v>
      </c>
      <c r="B194" s="31" t="s">
        <v>625</v>
      </c>
      <c r="C194" s="31">
        <v>10110203</v>
      </c>
      <c r="D194" s="31" t="s">
        <v>167</v>
      </c>
      <c r="E194" s="31" t="s">
        <v>291</v>
      </c>
      <c r="F194" s="31">
        <v>619300</v>
      </c>
      <c r="G194" s="31" t="s">
        <v>765</v>
      </c>
      <c r="H194" s="77">
        <v>44348</v>
      </c>
      <c r="I194" s="78">
        <v>44351</v>
      </c>
      <c r="J194" s="31" t="s">
        <v>632</v>
      </c>
      <c r="K194" s="31">
        <v>21000143</v>
      </c>
      <c r="L194" s="31" t="s">
        <v>770</v>
      </c>
      <c r="M194" s="31">
        <v>78.239999999999995</v>
      </c>
      <c r="O194" s="31">
        <v>-794</v>
      </c>
    </row>
    <row r="195" spans="1:15" outlineLevel="2" x14ac:dyDescent="0.3">
      <c r="A195" s="81">
        <f t="shared" si="2"/>
        <v>10110203</v>
      </c>
      <c r="B195" s="31" t="s">
        <v>625</v>
      </c>
      <c r="C195" s="31">
        <v>10110203</v>
      </c>
      <c r="D195" s="31" t="s">
        <v>167</v>
      </c>
      <c r="E195" s="31" t="s">
        <v>291</v>
      </c>
      <c r="F195" s="31">
        <v>619300</v>
      </c>
      <c r="G195" s="31" t="s">
        <v>765</v>
      </c>
      <c r="H195" s="77">
        <v>44409</v>
      </c>
      <c r="I195" s="78">
        <v>44418</v>
      </c>
      <c r="J195" s="31" t="s">
        <v>632</v>
      </c>
      <c r="K195" s="31">
        <v>21000144</v>
      </c>
      <c r="L195" s="31" t="s">
        <v>771</v>
      </c>
      <c r="M195" s="31">
        <v>78.239999999999995</v>
      </c>
      <c r="O195" s="31">
        <v>-872.24</v>
      </c>
    </row>
    <row r="196" spans="1:15" outlineLevel="2" x14ac:dyDescent="0.3">
      <c r="A196" s="81">
        <f t="shared" si="2"/>
        <v>10110203</v>
      </c>
      <c r="B196" s="31" t="s">
        <v>625</v>
      </c>
      <c r="C196" s="31">
        <v>10110203</v>
      </c>
      <c r="D196" s="31" t="s">
        <v>167</v>
      </c>
      <c r="E196" s="31" t="s">
        <v>291</v>
      </c>
      <c r="F196" s="31">
        <v>619300</v>
      </c>
      <c r="G196" s="31" t="s">
        <v>765</v>
      </c>
      <c r="H196" s="77">
        <v>44409</v>
      </c>
      <c r="I196" s="78">
        <v>44422</v>
      </c>
      <c r="J196" s="31" t="s">
        <v>632</v>
      </c>
      <c r="K196" s="31">
        <v>21000145</v>
      </c>
      <c r="L196" s="31" t="s">
        <v>772</v>
      </c>
      <c r="M196" s="31">
        <v>78.89</v>
      </c>
      <c r="O196" s="31">
        <v>-951.13</v>
      </c>
    </row>
    <row r="197" spans="1:15" outlineLevel="1" x14ac:dyDescent="0.3">
      <c r="A197" s="80" t="s">
        <v>979</v>
      </c>
      <c r="H197" s="77"/>
      <c r="I197" s="78"/>
      <c r="M197" s="31">
        <f>SUBTOTAL(9,M189:M196)</f>
        <v>951.13</v>
      </c>
      <c r="N197" s="31">
        <f>SUBTOTAL(9,N189:N196)</f>
        <v>0</v>
      </c>
      <c r="O197" s="31">
        <f>SUBTOTAL(9,O189:O196)</f>
        <v>-5101.75</v>
      </c>
    </row>
    <row r="198" spans="1:15" outlineLevel="2" x14ac:dyDescent="0.3">
      <c r="A198" s="81">
        <f t="shared" si="2"/>
        <v>10110205</v>
      </c>
      <c r="B198" s="31" t="s">
        <v>625</v>
      </c>
      <c r="C198" s="31">
        <v>10110205</v>
      </c>
      <c r="D198" s="31" t="s">
        <v>169</v>
      </c>
      <c r="E198" s="31" t="s">
        <v>37</v>
      </c>
      <c r="F198" s="31">
        <v>611100</v>
      </c>
      <c r="G198" s="31" t="s">
        <v>722</v>
      </c>
      <c r="H198" s="77">
        <v>44197</v>
      </c>
      <c r="I198" s="78">
        <v>44217</v>
      </c>
      <c r="J198" s="31" t="s">
        <v>632</v>
      </c>
      <c r="K198" s="31">
        <v>21000012</v>
      </c>
      <c r="L198" s="31" t="s">
        <v>773</v>
      </c>
      <c r="M198" s="31">
        <v>107.95</v>
      </c>
      <c r="O198" s="31">
        <v>-107.95</v>
      </c>
    </row>
    <row r="199" spans="1:15" outlineLevel="2" x14ac:dyDescent="0.3">
      <c r="A199" s="81">
        <f t="shared" si="2"/>
        <v>10110205</v>
      </c>
      <c r="B199" s="31" t="s">
        <v>625</v>
      </c>
      <c r="C199" s="31">
        <v>10110205</v>
      </c>
      <c r="D199" s="31" t="s">
        <v>169</v>
      </c>
      <c r="E199" s="31" t="s">
        <v>37</v>
      </c>
      <c r="F199" s="31">
        <v>611100</v>
      </c>
      <c r="G199" s="31" t="s">
        <v>722</v>
      </c>
      <c r="H199" s="77">
        <v>44256</v>
      </c>
      <c r="I199" s="78">
        <v>44260</v>
      </c>
      <c r="J199" s="31" t="s">
        <v>632</v>
      </c>
      <c r="K199" s="31">
        <v>21000019</v>
      </c>
      <c r="L199" s="31" t="s">
        <v>763</v>
      </c>
      <c r="M199" s="31">
        <v>53.7</v>
      </c>
      <c r="O199" s="31">
        <v>-161.65</v>
      </c>
    </row>
    <row r="200" spans="1:15" outlineLevel="2" x14ac:dyDescent="0.3">
      <c r="A200" s="81">
        <f t="shared" si="2"/>
        <v>10110205</v>
      </c>
      <c r="B200" s="31" t="s">
        <v>625</v>
      </c>
      <c r="C200" s="31">
        <v>10110205</v>
      </c>
      <c r="D200" s="31" t="s">
        <v>169</v>
      </c>
      <c r="E200" s="31" t="s">
        <v>37</v>
      </c>
      <c r="F200" s="31">
        <v>611100</v>
      </c>
      <c r="G200" s="31" t="s">
        <v>722</v>
      </c>
      <c r="H200" s="77">
        <v>44256</v>
      </c>
      <c r="I200" s="78">
        <v>44260</v>
      </c>
      <c r="J200" s="31" t="s">
        <v>632</v>
      </c>
      <c r="K200" s="31">
        <v>21000020</v>
      </c>
      <c r="L200" s="31" t="s">
        <v>774</v>
      </c>
      <c r="M200" s="31">
        <v>87.56</v>
      </c>
      <c r="O200" s="31">
        <v>-249.21</v>
      </c>
    </row>
    <row r="201" spans="1:15" outlineLevel="2" x14ac:dyDescent="0.3">
      <c r="A201" s="81">
        <f t="shared" si="2"/>
        <v>10110205</v>
      </c>
      <c r="B201" s="31" t="s">
        <v>625</v>
      </c>
      <c r="C201" s="31">
        <v>10110205</v>
      </c>
      <c r="D201" s="31" t="s">
        <v>169</v>
      </c>
      <c r="E201" s="31" t="s">
        <v>37</v>
      </c>
      <c r="F201" s="31">
        <v>611100</v>
      </c>
      <c r="G201" s="31" t="s">
        <v>722</v>
      </c>
      <c r="H201" s="77">
        <v>44256</v>
      </c>
      <c r="I201" s="78">
        <v>44261</v>
      </c>
      <c r="J201" s="31" t="s">
        <v>632</v>
      </c>
      <c r="K201" s="31">
        <v>21000021</v>
      </c>
      <c r="L201" s="31" t="s">
        <v>775</v>
      </c>
      <c r="M201" s="31">
        <v>133.97999999999999</v>
      </c>
      <c r="O201" s="31">
        <v>-383.19</v>
      </c>
    </row>
    <row r="202" spans="1:15" outlineLevel="2" x14ac:dyDescent="0.3">
      <c r="A202" s="81">
        <f t="shared" si="2"/>
        <v>10110205</v>
      </c>
      <c r="B202" s="31" t="s">
        <v>625</v>
      </c>
      <c r="C202" s="31">
        <v>10110205</v>
      </c>
      <c r="D202" s="31" t="s">
        <v>169</v>
      </c>
      <c r="E202" s="31" t="s">
        <v>37</v>
      </c>
      <c r="F202" s="31">
        <v>611100</v>
      </c>
      <c r="G202" s="31" t="s">
        <v>722</v>
      </c>
      <c r="H202" s="77">
        <v>44256</v>
      </c>
      <c r="I202" s="78">
        <v>44285</v>
      </c>
      <c r="J202" s="31" t="s">
        <v>632</v>
      </c>
      <c r="K202" s="31">
        <v>21000030</v>
      </c>
      <c r="L202" s="31" t="s">
        <v>776</v>
      </c>
      <c r="M202" s="31">
        <v>107</v>
      </c>
      <c r="O202" s="31">
        <v>-490.19</v>
      </c>
    </row>
    <row r="203" spans="1:15" outlineLevel="2" x14ac:dyDescent="0.3">
      <c r="A203" s="81">
        <f t="shared" si="2"/>
        <v>10110205</v>
      </c>
      <c r="B203" s="31" t="s">
        <v>625</v>
      </c>
      <c r="C203" s="31">
        <v>10110205</v>
      </c>
      <c r="D203" s="31" t="s">
        <v>169</v>
      </c>
      <c r="E203" s="31" t="s">
        <v>37</v>
      </c>
      <c r="F203" s="31">
        <v>611100</v>
      </c>
      <c r="G203" s="31" t="s">
        <v>722</v>
      </c>
      <c r="H203" s="77">
        <v>44348</v>
      </c>
      <c r="I203" s="78">
        <v>44350</v>
      </c>
      <c r="J203" s="31" t="s">
        <v>632</v>
      </c>
      <c r="K203" s="31">
        <v>21000045</v>
      </c>
      <c r="L203" s="31" t="s">
        <v>777</v>
      </c>
      <c r="M203" s="31">
        <v>26.8</v>
      </c>
      <c r="O203" s="31">
        <v>-516.99</v>
      </c>
    </row>
    <row r="204" spans="1:15" outlineLevel="2" x14ac:dyDescent="0.3">
      <c r="A204" s="81">
        <f t="shared" si="2"/>
        <v>10110205</v>
      </c>
      <c r="B204" s="31" t="s">
        <v>625</v>
      </c>
      <c r="C204" s="31">
        <v>10110205</v>
      </c>
      <c r="D204" s="31" t="s">
        <v>169</v>
      </c>
      <c r="E204" s="31" t="s">
        <v>37</v>
      </c>
      <c r="F204" s="31">
        <v>611100</v>
      </c>
      <c r="G204" s="31" t="s">
        <v>722</v>
      </c>
      <c r="H204" s="77">
        <v>44348</v>
      </c>
      <c r="I204" s="78">
        <v>44359</v>
      </c>
      <c r="J204" s="31" t="s">
        <v>632</v>
      </c>
      <c r="K204" s="31">
        <v>21000056</v>
      </c>
      <c r="L204" s="31" t="s">
        <v>638</v>
      </c>
      <c r="M204" s="31">
        <v>21.98</v>
      </c>
      <c r="O204" s="31">
        <v>-538.97</v>
      </c>
    </row>
    <row r="205" spans="1:15" outlineLevel="2" x14ac:dyDescent="0.3">
      <c r="A205" s="81">
        <f t="shared" si="2"/>
        <v>10110205</v>
      </c>
      <c r="B205" s="31" t="s">
        <v>625</v>
      </c>
      <c r="C205" s="31">
        <v>10110205</v>
      </c>
      <c r="D205" s="31" t="s">
        <v>169</v>
      </c>
      <c r="E205" s="31" t="s">
        <v>37</v>
      </c>
      <c r="F205" s="31">
        <v>611100</v>
      </c>
      <c r="G205" s="31" t="s">
        <v>722</v>
      </c>
      <c r="H205" s="77">
        <v>44378</v>
      </c>
      <c r="I205" s="78">
        <v>44378</v>
      </c>
      <c r="J205" s="31" t="s">
        <v>632</v>
      </c>
      <c r="K205" s="31">
        <v>21000057</v>
      </c>
      <c r="L205" s="31" t="s">
        <v>778</v>
      </c>
      <c r="M205" s="31">
        <v>49.85</v>
      </c>
      <c r="O205" s="31">
        <v>-588.82000000000005</v>
      </c>
    </row>
    <row r="206" spans="1:15" outlineLevel="2" x14ac:dyDescent="0.3">
      <c r="A206" s="81">
        <f t="shared" si="2"/>
        <v>10110205</v>
      </c>
      <c r="B206" s="31" t="s">
        <v>625</v>
      </c>
      <c r="C206" s="31">
        <v>10110205</v>
      </c>
      <c r="D206" s="31" t="s">
        <v>169</v>
      </c>
      <c r="E206" s="31" t="s">
        <v>37</v>
      </c>
      <c r="F206" s="31">
        <v>611100</v>
      </c>
      <c r="G206" s="31" t="s">
        <v>722</v>
      </c>
      <c r="H206" s="77">
        <v>44409</v>
      </c>
      <c r="I206" s="78">
        <v>44411</v>
      </c>
      <c r="J206" s="31" t="s">
        <v>632</v>
      </c>
      <c r="K206" s="31">
        <v>21000050</v>
      </c>
      <c r="L206" s="31" t="s">
        <v>777</v>
      </c>
      <c r="M206" s="31">
        <v>70.12</v>
      </c>
      <c r="O206" s="31">
        <v>-658.94</v>
      </c>
    </row>
    <row r="207" spans="1:15" outlineLevel="2" x14ac:dyDescent="0.3">
      <c r="A207" s="81">
        <f t="shared" si="2"/>
        <v>10110205</v>
      </c>
      <c r="B207" s="31" t="s">
        <v>625</v>
      </c>
      <c r="C207" s="31">
        <v>10110205</v>
      </c>
      <c r="D207" s="31" t="s">
        <v>169</v>
      </c>
      <c r="E207" s="31" t="s">
        <v>37</v>
      </c>
      <c r="F207" s="31">
        <v>611100</v>
      </c>
      <c r="G207" s="31" t="s">
        <v>722</v>
      </c>
      <c r="H207" s="77">
        <v>44409</v>
      </c>
      <c r="I207" s="78">
        <v>44412</v>
      </c>
      <c r="J207" s="31" t="s">
        <v>632</v>
      </c>
      <c r="K207" s="31">
        <v>21000059</v>
      </c>
      <c r="L207" s="31" t="s">
        <v>763</v>
      </c>
      <c r="M207" s="31">
        <v>10.98</v>
      </c>
      <c r="O207" s="31">
        <v>-669.92</v>
      </c>
    </row>
    <row r="208" spans="1:15" outlineLevel="2" x14ac:dyDescent="0.3">
      <c r="A208" s="81">
        <f t="shared" si="2"/>
        <v>10110205</v>
      </c>
      <c r="B208" s="31" t="s">
        <v>625</v>
      </c>
      <c r="C208" s="31">
        <v>10110205</v>
      </c>
      <c r="D208" s="31" t="s">
        <v>169</v>
      </c>
      <c r="E208" s="31" t="s">
        <v>37</v>
      </c>
      <c r="F208" s="31">
        <v>611100</v>
      </c>
      <c r="G208" s="31" t="s">
        <v>722</v>
      </c>
      <c r="H208" s="77">
        <v>44409</v>
      </c>
      <c r="I208" s="78">
        <v>44414</v>
      </c>
      <c r="J208" s="31" t="s">
        <v>632</v>
      </c>
      <c r="K208" s="31">
        <v>21000051</v>
      </c>
      <c r="L208" s="31" t="s">
        <v>777</v>
      </c>
      <c r="M208" s="31">
        <v>91.05</v>
      </c>
      <c r="O208" s="31">
        <v>-760.97</v>
      </c>
    </row>
    <row r="209" spans="1:15" outlineLevel="2" x14ac:dyDescent="0.3">
      <c r="A209" s="81">
        <f t="shared" si="2"/>
        <v>10110205</v>
      </c>
      <c r="B209" s="31" t="s">
        <v>625</v>
      </c>
      <c r="C209" s="31">
        <v>10110205</v>
      </c>
      <c r="D209" s="31" t="s">
        <v>169</v>
      </c>
      <c r="E209" s="31" t="s">
        <v>37</v>
      </c>
      <c r="F209" s="31">
        <v>611500</v>
      </c>
      <c r="G209" s="31" t="s">
        <v>637</v>
      </c>
      <c r="H209" s="77">
        <v>44197</v>
      </c>
      <c r="I209" s="78">
        <v>44200</v>
      </c>
      <c r="J209" s="31" t="s">
        <v>632</v>
      </c>
      <c r="K209" s="31">
        <v>21000004</v>
      </c>
      <c r="L209" s="31" t="s">
        <v>779</v>
      </c>
      <c r="M209" s="31">
        <v>49.9</v>
      </c>
      <c r="O209" s="31">
        <v>-49.9</v>
      </c>
    </row>
    <row r="210" spans="1:15" outlineLevel="2" x14ac:dyDescent="0.3">
      <c r="A210" s="81">
        <f t="shared" si="2"/>
        <v>10110205</v>
      </c>
      <c r="B210" s="31" t="s">
        <v>625</v>
      </c>
      <c r="C210" s="31">
        <v>10110205</v>
      </c>
      <c r="D210" s="31" t="s">
        <v>169</v>
      </c>
      <c r="E210" s="31" t="s">
        <v>37</v>
      </c>
      <c r="F210" s="31">
        <v>611500</v>
      </c>
      <c r="G210" s="31" t="s">
        <v>637</v>
      </c>
      <c r="H210" s="77">
        <v>44256</v>
      </c>
      <c r="I210" s="78">
        <v>44259</v>
      </c>
      <c r="J210" s="31" t="s">
        <v>632</v>
      </c>
      <c r="K210" s="31">
        <v>21000017</v>
      </c>
      <c r="L210" s="31" t="s">
        <v>638</v>
      </c>
      <c r="M210" s="31">
        <v>80.98</v>
      </c>
      <c r="O210" s="31">
        <v>-130.88</v>
      </c>
    </row>
    <row r="211" spans="1:15" outlineLevel="2" x14ac:dyDescent="0.3">
      <c r="A211" s="81">
        <f t="shared" si="2"/>
        <v>10110205</v>
      </c>
      <c r="B211" s="31" t="s">
        <v>625</v>
      </c>
      <c r="C211" s="31">
        <v>10110205</v>
      </c>
      <c r="D211" s="31" t="s">
        <v>169</v>
      </c>
      <c r="E211" s="31" t="s">
        <v>37</v>
      </c>
      <c r="F211" s="31">
        <v>611500</v>
      </c>
      <c r="G211" s="31" t="s">
        <v>637</v>
      </c>
      <c r="H211" s="77">
        <v>44256</v>
      </c>
      <c r="I211" s="78">
        <v>44260</v>
      </c>
      <c r="J211" s="31" t="s">
        <v>632</v>
      </c>
      <c r="K211" s="31">
        <v>21000018</v>
      </c>
      <c r="L211" s="31" t="s">
        <v>638</v>
      </c>
      <c r="M211" s="31">
        <v>98.99</v>
      </c>
      <c r="O211" s="31">
        <v>-229.87</v>
      </c>
    </row>
    <row r="212" spans="1:15" outlineLevel="1" x14ac:dyDescent="0.3">
      <c r="A212" s="80" t="s">
        <v>980</v>
      </c>
      <c r="H212" s="77"/>
      <c r="I212" s="78"/>
      <c r="M212" s="31">
        <f>SUBTOTAL(9,M198:M211)</f>
        <v>990.84</v>
      </c>
      <c r="N212" s="31">
        <f>SUBTOTAL(9,N198:N211)</f>
        <v>0</v>
      </c>
      <c r="O212" s="31">
        <f>SUBTOTAL(9,O198:O211)</f>
        <v>-5537.45</v>
      </c>
    </row>
    <row r="213" spans="1:15" outlineLevel="2" x14ac:dyDescent="0.3">
      <c r="A213" s="81">
        <f t="shared" si="2"/>
        <v>10210101</v>
      </c>
      <c r="B213" s="31" t="s">
        <v>625</v>
      </c>
      <c r="C213" s="31">
        <v>10210101</v>
      </c>
      <c r="D213" s="31" t="s">
        <v>170</v>
      </c>
      <c r="E213" s="31" t="s">
        <v>39</v>
      </c>
      <c r="F213" s="31">
        <v>611301</v>
      </c>
      <c r="G213" s="31" t="s">
        <v>686</v>
      </c>
      <c r="H213" s="77">
        <v>44197</v>
      </c>
      <c r="I213" s="78">
        <v>44202</v>
      </c>
      <c r="J213" s="31" t="s">
        <v>632</v>
      </c>
      <c r="K213" s="31">
        <v>21000006</v>
      </c>
      <c r="L213" s="31" t="s">
        <v>780</v>
      </c>
      <c r="M213" s="31">
        <v>966</v>
      </c>
      <c r="O213" s="31">
        <v>-966</v>
      </c>
    </row>
    <row r="214" spans="1:15" outlineLevel="1" x14ac:dyDescent="0.3">
      <c r="A214" s="80" t="s">
        <v>981</v>
      </c>
      <c r="H214" s="77"/>
      <c r="I214" s="78"/>
      <c r="M214" s="31">
        <f>SUBTOTAL(9,M213:M213)</f>
        <v>966</v>
      </c>
      <c r="N214" s="31">
        <f>SUBTOTAL(9,N213:N213)</f>
        <v>0</v>
      </c>
      <c r="O214" s="31">
        <f>SUBTOTAL(9,O213:O213)</f>
        <v>-966</v>
      </c>
    </row>
    <row r="215" spans="1:15" outlineLevel="2" x14ac:dyDescent="0.3">
      <c r="A215" s="81">
        <f t="shared" si="2"/>
        <v>10310101</v>
      </c>
      <c r="B215" s="31" t="s">
        <v>625</v>
      </c>
      <c r="C215" s="31">
        <v>10310101</v>
      </c>
      <c r="D215" s="31" t="s">
        <v>173</v>
      </c>
      <c r="E215" s="31" t="s">
        <v>41</v>
      </c>
      <c r="F215" s="31">
        <v>610400</v>
      </c>
      <c r="G215" s="31" t="s">
        <v>634</v>
      </c>
      <c r="H215" s="77">
        <v>44378</v>
      </c>
      <c r="I215" s="78">
        <v>44404</v>
      </c>
      <c r="J215" s="31" t="s">
        <v>632</v>
      </c>
      <c r="K215" s="31">
        <v>21000048</v>
      </c>
      <c r="L215" s="31" t="s">
        <v>781</v>
      </c>
      <c r="M215" s="31">
        <v>300</v>
      </c>
      <c r="O215" s="31">
        <v>-300</v>
      </c>
    </row>
    <row r="216" spans="1:15" outlineLevel="2" x14ac:dyDescent="0.3">
      <c r="A216" s="81">
        <f t="shared" si="2"/>
        <v>10310101</v>
      </c>
      <c r="B216" s="31" t="s">
        <v>625</v>
      </c>
      <c r="C216" s="31">
        <v>10310101</v>
      </c>
      <c r="D216" s="31" t="s">
        <v>173</v>
      </c>
      <c r="E216" s="31" t="s">
        <v>41</v>
      </c>
      <c r="F216" s="31">
        <v>610400</v>
      </c>
      <c r="G216" s="31" t="s">
        <v>634</v>
      </c>
      <c r="H216" s="77">
        <v>44378</v>
      </c>
      <c r="I216" s="78">
        <v>44404</v>
      </c>
      <c r="J216" s="31" t="s">
        <v>632</v>
      </c>
      <c r="K216" s="31">
        <v>21000049</v>
      </c>
      <c r="L216" s="31" t="s">
        <v>636</v>
      </c>
      <c r="M216" s="31">
        <v>100</v>
      </c>
      <c r="O216" s="31">
        <v>-400</v>
      </c>
    </row>
    <row r="217" spans="1:15" outlineLevel="1" x14ac:dyDescent="0.3">
      <c r="A217" s="80" t="s">
        <v>982</v>
      </c>
      <c r="H217" s="77"/>
      <c r="I217" s="78"/>
      <c r="M217" s="31">
        <f>SUBTOTAL(9,M215:M216)</f>
        <v>400</v>
      </c>
      <c r="N217" s="31">
        <f>SUBTOTAL(9,N215:N216)</f>
        <v>0</v>
      </c>
      <c r="O217" s="31">
        <f>SUBTOTAL(9,O215:O216)</f>
        <v>-700</v>
      </c>
    </row>
    <row r="218" spans="1:15" outlineLevel="2" x14ac:dyDescent="0.3">
      <c r="A218" s="81">
        <f t="shared" si="2"/>
        <v>10410101</v>
      </c>
      <c r="B218" s="31" t="s">
        <v>625</v>
      </c>
      <c r="C218" s="31">
        <v>10410101</v>
      </c>
      <c r="D218" s="31" t="s">
        <v>175</v>
      </c>
      <c r="E218" s="31" t="s">
        <v>45</v>
      </c>
      <c r="F218" s="31">
        <v>615200</v>
      </c>
      <c r="G218" s="31" t="s">
        <v>782</v>
      </c>
      <c r="H218" s="77">
        <v>44197</v>
      </c>
      <c r="I218" s="78">
        <v>44200</v>
      </c>
      <c r="J218" s="31" t="s">
        <v>632</v>
      </c>
      <c r="K218" s="31">
        <v>21000003</v>
      </c>
      <c r="L218" s="31" t="s">
        <v>783</v>
      </c>
      <c r="M218" s="31">
        <v>1800</v>
      </c>
      <c r="O218" s="31">
        <v>-1800</v>
      </c>
    </row>
    <row r="219" spans="1:15" outlineLevel="1" x14ac:dyDescent="0.3">
      <c r="A219" s="80" t="s">
        <v>983</v>
      </c>
      <c r="H219" s="77"/>
      <c r="I219" s="78"/>
      <c r="M219" s="31">
        <f>SUBTOTAL(9,M218:M218)</f>
        <v>1800</v>
      </c>
      <c r="N219" s="31">
        <f>SUBTOTAL(9,N218:N218)</f>
        <v>0</v>
      </c>
      <c r="O219" s="31">
        <f>SUBTOTAL(9,O218:O218)</f>
        <v>-1800</v>
      </c>
    </row>
    <row r="220" spans="1:15" outlineLevel="2" x14ac:dyDescent="0.3">
      <c r="A220" s="81">
        <f t="shared" si="2"/>
        <v>10410102</v>
      </c>
      <c r="B220" s="31" t="s">
        <v>625</v>
      </c>
      <c r="C220" s="31">
        <v>10410102</v>
      </c>
      <c r="D220" s="31" t="s">
        <v>176</v>
      </c>
      <c r="E220" s="31" t="s">
        <v>46</v>
      </c>
      <c r="F220" s="31">
        <v>615100</v>
      </c>
      <c r="G220" s="31" t="s">
        <v>784</v>
      </c>
      <c r="H220" s="77">
        <v>44287</v>
      </c>
      <c r="I220" s="78">
        <v>44298</v>
      </c>
      <c r="J220" s="31" t="s">
        <v>632</v>
      </c>
      <c r="K220" s="31">
        <v>21000035</v>
      </c>
      <c r="L220" s="31" t="s">
        <v>785</v>
      </c>
      <c r="M220" s="31">
        <v>354</v>
      </c>
      <c r="O220" s="31">
        <v>-354</v>
      </c>
    </row>
    <row r="221" spans="1:15" outlineLevel="1" x14ac:dyDescent="0.3">
      <c r="A221" s="80" t="s">
        <v>984</v>
      </c>
      <c r="H221" s="77"/>
      <c r="I221" s="78"/>
      <c r="M221" s="31">
        <f>SUBTOTAL(9,M220:M220)</f>
        <v>354</v>
      </c>
      <c r="N221" s="31">
        <f>SUBTOTAL(9,N220:N220)</f>
        <v>0</v>
      </c>
      <c r="O221" s="31">
        <f>SUBTOTAL(9,O220:O220)</f>
        <v>-354</v>
      </c>
    </row>
    <row r="222" spans="1:15" outlineLevel="2" x14ac:dyDescent="0.3">
      <c r="A222" s="81">
        <f t="shared" si="2"/>
        <v>10410103</v>
      </c>
      <c r="B222" s="31" t="s">
        <v>625</v>
      </c>
      <c r="C222" s="31">
        <v>10410103</v>
      </c>
      <c r="D222" s="31" t="s">
        <v>177</v>
      </c>
      <c r="E222" s="31" t="s">
        <v>295</v>
      </c>
      <c r="F222" s="31">
        <v>619100</v>
      </c>
      <c r="G222" s="31" t="s">
        <v>786</v>
      </c>
      <c r="H222" s="77">
        <v>44197</v>
      </c>
      <c r="I222" s="78">
        <v>44201</v>
      </c>
      <c r="J222" s="31" t="s">
        <v>632</v>
      </c>
      <c r="K222" s="31">
        <v>21000005</v>
      </c>
      <c r="L222" s="31" t="s">
        <v>787</v>
      </c>
      <c r="M222" s="31">
        <v>300</v>
      </c>
      <c r="O222" s="31">
        <v>-300</v>
      </c>
    </row>
    <row r="223" spans="1:15" outlineLevel="2" x14ac:dyDescent="0.3">
      <c r="A223" s="81">
        <f t="shared" si="2"/>
        <v>10410103</v>
      </c>
      <c r="B223" s="31" t="s">
        <v>625</v>
      </c>
      <c r="C223" s="31">
        <v>10410103</v>
      </c>
      <c r="D223" s="31" t="s">
        <v>177</v>
      </c>
      <c r="E223" s="31" t="s">
        <v>295</v>
      </c>
      <c r="F223" s="31">
        <v>619100</v>
      </c>
      <c r="G223" s="31" t="s">
        <v>786</v>
      </c>
      <c r="H223" s="77">
        <v>44228</v>
      </c>
      <c r="I223" s="78">
        <v>44229</v>
      </c>
      <c r="J223" s="31" t="s">
        <v>632</v>
      </c>
      <c r="K223" s="31">
        <v>21000014</v>
      </c>
      <c r="L223" s="31" t="s">
        <v>788</v>
      </c>
      <c r="M223" s="31">
        <v>100</v>
      </c>
      <c r="O223" s="31">
        <v>-400</v>
      </c>
    </row>
    <row r="224" spans="1:15" outlineLevel="2" x14ac:dyDescent="0.3">
      <c r="A224" s="81">
        <f t="shared" ref="A224:A292" si="3">C224</f>
        <v>10410103</v>
      </c>
      <c r="B224" s="31" t="s">
        <v>625</v>
      </c>
      <c r="C224" s="31">
        <v>10410103</v>
      </c>
      <c r="D224" s="31" t="s">
        <v>177</v>
      </c>
      <c r="E224" s="31" t="s">
        <v>295</v>
      </c>
      <c r="F224" s="31">
        <v>619100</v>
      </c>
      <c r="G224" s="31" t="s">
        <v>786</v>
      </c>
      <c r="H224" s="77">
        <v>44228</v>
      </c>
      <c r="I224" s="78">
        <v>44229</v>
      </c>
      <c r="J224" s="31" t="s">
        <v>789</v>
      </c>
      <c r="K224" s="31">
        <v>21000001</v>
      </c>
      <c r="L224" s="31" t="s">
        <v>790</v>
      </c>
      <c r="N224" s="31">
        <v>16.16</v>
      </c>
      <c r="O224" s="31">
        <v>-383.84</v>
      </c>
    </row>
    <row r="225" spans="1:15" outlineLevel="1" x14ac:dyDescent="0.3">
      <c r="A225" s="80" t="s">
        <v>985</v>
      </c>
      <c r="H225" s="77"/>
      <c r="I225" s="78"/>
      <c r="M225" s="31">
        <f>SUBTOTAL(9,M222:M224)</f>
        <v>400</v>
      </c>
      <c r="N225" s="31">
        <f>SUBTOTAL(9,N222:N224)</f>
        <v>16.16</v>
      </c>
      <c r="O225" s="31">
        <f>SUBTOTAL(9,O222:O224)</f>
        <v>-1083.8399999999999</v>
      </c>
    </row>
    <row r="226" spans="1:15" outlineLevel="2" x14ac:dyDescent="0.3">
      <c r="A226" s="81">
        <f t="shared" si="3"/>
        <v>10510101</v>
      </c>
      <c r="B226" s="31" t="s">
        <v>625</v>
      </c>
      <c r="C226" s="31">
        <v>10510101</v>
      </c>
      <c r="D226" s="31" t="s">
        <v>178</v>
      </c>
      <c r="E226" s="31" t="s">
        <v>49</v>
      </c>
      <c r="F226" s="31">
        <v>611100</v>
      </c>
      <c r="G226" s="31" t="s">
        <v>722</v>
      </c>
      <c r="H226" s="77">
        <v>44256</v>
      </c>
      <c r="I226" s="78">
        <v>44263</v>
      </c>
      <c r="J226" s="31" t="s">
        <v>632</v>
      </c>
      <c r="K226" s="31">
        <v>21000022</v>
      </c>
      <c r="L226" s="31" t="s">
        <v>791</v>
      </c>
      <c r="M226" s="31">
        <v>79.989999999999995</v>
      </c>
      <c r="O226" s="31">
        <v>-79.989999999999995</v>
      </c>
    </row>
    <row r="227" spans="1:15" outlineLevel="2" x14ac:dyDescent="0.3">
      <c r="A227" s="81">
        <f t="shared" si="3"/>
        <v>10510101</v>
      </c>
      <c r="B227" s="31" t="s">
        <v>625</v>
      </c>
      <c r="C227" s="31">
        <v>10510101</v>
      </c>
      <c r="D227" s="31" t="s">
        <v>178</v>
      </c>
      <c r="E227" s="31" t="s">
        <v>49</v>
      </c>
      <c r="F227" s="31">
        <v>611100</v>
      </c>
      <c r="G227" s="31" t="s">
        <v>722</v>
      </c>
      <c r="H227" s="77">
        <v>44256</v>
      </c>
      <c r="I227" s="78">
        <v>44267</v>
      </c>
      <c r="J227" s="31" t="s">
        <v>632</v>
      </c>
      <c r="K227" s="31">
        <v>21000026</v>
      </c>
      <c r="L227" s="31" t="s">
        <v>792</v>
      </c>
      <c r="M227" s="31">
        <v>250</v>
      </c>
      <c r="O227" s="31">
        <v>-329.99</v>
      </c>
    </row>
    <row r="228" spans="1:15" outlineLevel="2" x14ac:dyDescent="0.3">
      <c r="A228" s="81">
        <f t="shared" si="3"/>
        <v>10510101</v>
      </c>
      <c r="B228" s="31" t="s">
        <v>625</v>
      </c>
      <c r="C228" s="31">
        <v>10510101</v>
      </c>
      <c r="D228" s="31" t="s">
        <v>178</v>
      </c>
      <c r="E228" s="31" t="s">
        <v>49</v>
      </c>
      <c r="F228" s="31">
        <v>611500</v>
      </c>
      <c r="G228" s="31" t="s">
        <v>637</v>
      </c>
      <c r="H228" s="77">
        <v>44197</v>
      </c>
      <c r="I228" s="78">
        <v>44200</v>
      </c>
      <c r="J228" s="31" t="s">
        <v>632</v>
      </c>
      <c r="K228" s="31">
        <v>21000002</v>
      </c>
      <c r="L228" s="31" t="s">
        <v>793</v>
      </c>
      <c r="M228" s="31">
        <v>1548.9</v>
      </c>
      <c r="O228" s="31">
        <v>-1548.9</v>
      </c>
    </row>
    <row r="229" spans="1:15" outlineLevel="2" x14ac:dyDescent="0.3">
      <c r="A229" s="81">
        <f t="shared" si="3"/>
        <v>10510101</v>
      </c>
      <c r="B229" s="31" t="s">
        <v>625</v>
      </c>
      <c r="C229" s="31">
        <v>10510101</v>
      </c>
      <c r="D229" s="31" t="s">
        <v>178</v>
      </c>
      <c r="E229" s="31" t="s">
        <v>49</v>
      </c>
      <c r="F229" s="31">
        <v>611500</v>
      </c>
      <c r="G229" s="31" t="s">
        <v>637</v>
      </c>
      <c r="H229" s="77">
        <v>44197</v>
      </c>
      <c r="I229" s="78">
        <v>44203</v>
      </c>
      <c r="J229" s="31" t="s">
        <v>632</v>
      </c>
      <c r="K229" s="31">
        <v>21000007</v>
      </c>
      <c r="L229" s="31" t="s">
        <v>638</v>
      </c>
      <c r="M229" s="31">
        <v>178.99</v>
      </c>
      <c r="O229" s="31">
        <v>-1727.89</v>
      </c>
    </row>
    <row r="230" spans="1:15" outlineLevel="2" x14ac:dyDescent="0.3">
      <c r="A230" s="81">
        <f t="shared" si="3"/>
        <v>10510101</v>
      </c>
      <c r="B230" s="31" t="s">
        <v>625</v>
      </c>
      <c r="C230" s="31">
        <v>10510101</v>
      </c>
      <c r="D230" s="31" t="s">
        <v>178</v>
      </c>
      <c r="E230" s="31" t="s">
        <v>49</v>
      </c>
      <c r="F230" s="31">
        <v>611500</v>
      </c>
      <c r="G230" s="31" t="s">
        <v>637</v>
      </c>
      <c r="H230" s="77">
        <v>44197</v>
      </c>
      <c r="I230" s="78">
        <v>44203</v>
      </c>
      <c r="J230" s="31" t="s">
        <v>632</v>
      </c>
      <c r="K230" s="31">
        <v>21000008</v>
      </c>
      <c r="L230" s="31" t="s">
        <v>638</v>
      </c>
      <c r="M230" s="31">
        <v>178.99</v>
      </c>
      <c r="O230" s="31">
        <v>-1906.88</v>
      </c>
    </row>
    <row r="231" spans="1:15" outlineLevel="1" x14ac:dyDescent="0.3">
      <c r="A231" s="80" t="s">
        <v>986</v>
      </c>
      <c r="H231" s="77"/>
      <c r="I231" s="78"/>
      <c r="M231" s="31">
        <f>SUBTOTAL(9,M226:M230)</f>
        <v>2236.87</v>
      </c>
      <c r="N231" s="31">
        <f>SUBTOTAL(9,N226:N230)</f>
        <v>0</v>
      </c>
      <c r="O231" s="31">
        <f>SUBTOTAL(9,O226:O230)</f>
        <v>-5593.6500000000005</v>
      </c>
    </row>
    <row r="232" spans="1:15" outlineLevel="2" x14ac:dyDescent="0.3">
      <c r="A232" s="81">
        <f t="shared" si="3"/>
        <v>10510102</v>
      </c>
      <c r="B232" s="31" t="s">
        <v>625</v>
      </c>
      <c r="C232" s="31">
        <v>10510102</v>
      </c>
      <c r="D232" s="31" t="s">
        <v>179</v>
      </c>
      <c r="E232" s="31" t="s">
        <v>794</v>
      </c>
      <c r="F232" s="31">
        <v>619100</v>
      </c>
      <c r="G232" s="31" t="s">
        <v>786</v>
      </c>
      <c r="H232" s="77">
        <v>44256</v>
      </c>
      <c r="I232" s="78">
        <v>44257</v>
      </c>
      <c r="J232" s="31" t="s">
        <v>632</v>
      </c>
      <c r="K232" s="31">
        <v>21000091</v>
      </c>
      <c r="L232" s="31" t="s">
        <v>795</v>
      </c>
      <c r="M232" s="31">
        <v>133.58000000000001</v>
      </c>
      <c r="O232" s="31">
        <v>-133.58000000000001</v>
      </c>
    </row>
    <row r="233" spans="1:15" outlineLevel="2" x14ac:dyDescent="0.3">
      <c r="A233" s="81">
        <f t="shared" si="3"/>
        <v>10510102</v>
      </c>
      <c r="B233" s="31" t="s">
        <v>625</v>
      </c>
      <c r="C233" s="31">
        <v>10510102</v>
      </c>
      <c r="D233" s="31" t="s">
        <v>179</v>
      </c>
      <c r="E233" s="31" t="s">
        <v>794</v>
      </c>
      <c r="F233" s="31">
        <v>657000</v>
      </c>
      <c r="G233" s="31" t="s">
        <v>796</v>
      </c>
      <c r="H233" s="77">
        <v>44317</v>
      </c>
      <c r="I233" s="78">
        <v>44327</v>
      </c>
      <c r="J233" s="31">
        <v>7112</v>
      </c>
      <c r="K233" s="31">
        <v>21000016</v>
      </c>
      <c r="L233" s="31" t="s">
        <v>797</v>
      </c>
      <c r="M233" s="31">
        <v>50</v>
      </c>
      <c r="O233" s="31">
        <v>-50</v>
      </c>
    </row>
    <row r="234" spans="1:15" outlineLevel="2" x14ac:dyDescent="0.3">
      <c r="A234" s="81">
        <f t="shared" si="3"/>
        <v>10510102</v>
      </c>
      <c r="B234" s="31" t="s">
        <v>625</v>
      </c>
      <c r="C234" s="31">
        <v>10510102</v>
      </c>
      <c r="D234" s="31" t="s">
        <v>179</v>
      </c>
      <c r="E234" s="31" t="s">
        <v>794</v>
      </c>
      <c r="F234" s="31">
        <v>657000</v>
      </c>
      <c r="G234" s="31" t="s">
        <v>796</v>
      </c>
      <c r="H234" s="77">
        <v>44317</v>
      </c>
      <c r="I234" s="78">
        <v>44327</v>
      </c>
      <c r="J234" s="31">
        <v>7112</v>
      </c>
      <c r="K234" s="31">
        <v>21000016</v>
      </c>
      <c r="L234" s="31" t="s">
        <v>797</v>
      </c>
      <c r="M234" s="31">
        <v>8</v>
      </c>
      <c r="O234" s="31">
        <v>-58</v>
      </c>
    </row>
    <row r="235" spans="1:15" outlineLevel="2" x14ac:dyDescent="0.3">
      <c r="A235" s="81">
        <f t="shared" si="3"/>
        <v>10510102</v>
      </c>
      <c r="B235" s="31" t="s">
        <v>625</v>
      </c>
      <c r="C235" s="31">
        <v>10510102</v>
      </c>
      <c r="D235" s="31" t="s">
        <v>179</v>
      </c>
      <c r="E235" s="31" t="s">
        <v>794</v>
      </c>
      <c r="F235" s="31">
        <v>657000</v>
      </c>
      <c r="G235" s="31" t="s">
        <v>796</v>
      </c>
      <c r="H235" s="77">
        <v>44317</v>
      </c>
      <c r="I235" s="78">
        <v>44327</v>
      </c>
      <c r="J235" s="31">
        <v>7112</v>
      </c>
      <c r="K235" s="31">
        <v>21000016</v>
      </c>
      <c r="L235" s="31" t="s">
        <v>797</v>
      </c>
      <c r="M235" s="31">
        <v>12.18</v>
      </c>
      <c r="O235" s="31">
        <v>-70.180000000000007</v>
      </c>
    </row>
    <row r="236" spans="1:15" outlineLevel="1" x14ac:dyDescent="0.3">
      <c r="A236" s="80" t="s">
        <v>987</v>
      </c>
      <c r="H236" s="77"/>
      <c r="I236" s="78"/>
      <c r="M236" s="31">
        <f>SUBTOTAL(9,M232:M235)</f>
        <v>203.76000000000002</v>
      </c>
      <c r="N236" s="31">
        <f>SUBTOTAL(9,N232:N235)</f>
        <v>0</v>
      </c>
      <c r="O236" s="31">
        <f>SUBTOTAL(9,O232:O235)</f>
        <v>-311.76</v>
      </c>
    </row>
    <row r="237" spans="1:15" outlineLevel="2" x14ac:dyDescent="0.3">
      <c r="A237" s="81">
        <f t="shared" si="3"/>
        <v>10510103</v>
      </c>
      <c r="B237" s="31" t="s">
        <v>625</v>
      </c>
      <c r="C237" s="31">
        <v>10510103</v>
      </c>
      <c r="D237" s="31" t="s">
        <v>180</v>
      </c>
      <c r="E237" s="31" t="s">
        <v>798</v>
      </c>
      <c r="F237" s="31">
        <v>611100</v>
      </c>
      <c r="G237" s="31" t="s">
        <v>722</v>
      </c>
      <c r="H237" s="77">
        <v>44317</v>
      </c>
      <c r="I237" s="78">
        <v>44336</v>
      </c>
      <c r="J237" s="31" t="s">
        <v>632</v>
      </c>
      <c r="K237" s="31">
        <v>21000053</v>
      </c>
      <c r="L237" s="31" t="s">
        <v>775</v>
      </c>
      <c r="M237" s="31">
        <v>13.47</v>
      </c>
      <c r="O237" s="31">
        <v>-13.47</v>
      </c>
    </row>
    <row r="238" spans="1:15" outlineLevel="2" x14ac:dyDescent="0.3">
      <c r="A238" s="81">
        <f t="shared" si="3"/>
        <v>10510103</v>
      </c>
      <c r="B238" s="31" t="s">
        <v>625</v>
      </c>
      <c r="C238" s="31">
        <v>10510103</v>
      </c>
      <c r="D238" s="31" t="s">
        <v>180</v>
      </c>
      <c r="E238" s="31" t="s">
        <v>798</v>
      </c>
      <c r="F238" s="31">
        <v>611500</v>
      </c>
      <c r="G238" s="31" t="s">
        <v>637</v>
      </c>
      <c r="H238" s="77">
        <v>44317</v>
      </c>
      <c r="I238" s="78">
        <v>44328</v>
      </c>
      <c r="J238" s="31" t="s">
        <v>632</v>
      </c>
      <c r="K238" s="31">
        <v>21000052</v>
      </c>
      <c r="L238" s="31" t="s">
        <v>799</v>
      </c>
      <c r="M238" s="31">
        <v>326.58</v>
      </c>
      <c r="O238" s="31">
        <v>-326.58</v>
      </c>
    </row>
    <row r="239" spans="1:15" outlineLevel="1" x14ac:dyDescent="0.3">
      <c r="A239" s="80" t="s">
        <v>988</v>
      </c>
      <c r="H239" s="77"/>
      <c r="I239" s="78"/>
      <c r="M239" s="31">
        <f>SUBTOTAL(9,M237:M238)</f>
        <v>340.05</v>
      </c>
      <c r="N239" s="31">
        <f>SUBTOTAL(9,N237:N238)</f>
        <v>0</v>
      </c>
      <c r="O239" s="31">
        <f>SUBTOTAL(9,O237:O238)</f>
        <v>-340.05</v>
      </c>
    </row>
    <row r="240" spans="1:15" outlineLevel="2" x14ac:dyDescent="0.3">
      <c r="A240" s="81">
        <f t="shared" si="3"/>
        <v>10710101</v>
      </c>
      <c r="B240" s="31" t="s">
        <v>625</v>
      </c>
      <c r="C240" s="31">
        <v>10710101</v>
      </c>
      <c r="D240" s="31" t="s">
        <v>182</v>
      </c>
      <c r="E240" s="31" t="s">
        <v>53</v>
      </c>
      <c r="F240" s="31">
        <v>730000</v>
      </c>
      <c r="G240" s="31" t="s">
        <v>800</v>
      </c>
      <c r="H240" s="77">
        <v>44197</v>
      </c>
      <c r="I240" s="78">
        <v>44208</v>
      </c>
      <c r="J240" s="31" t="s">
        <v>719</v>
      </c>
      <c r="K240" s="31">
        <v>21000001</v>
      </c>
      <c r="L240" s="31" t="s">
        <v>660</v>
      </c>
      <c r="N240" s="31">
        <v>195</v>
      </c>
      <c r="O240" s="31">
        <v>195</v>
      </c>
    </row>
    <row r="241" spans="1:15" outlineLevel="2" x14ac:dyDescent="0.3">
      <c r="A241" s="81">
        <f t="shared" si="3"/>
        <v>10710101</v>
      </c>
      <c r="B241" s="31" t="s">
        <v>625</v>
      </c>
      <c r="C241" s="31">
        <v>10710101</v>
      </c>
      <c r="D241" s="31" t="s">
        <v>182</v>
      </c>
      <c r="E241" s="31" t="s">
        <v>53</v>
      </c>
      <c r="F241" s="31">
        <v>730000</v>
      </c>
      <c r="G241" s="31" t="s">
        <v>800</v>
      </c>
      <c r="H241" s="77">
        <v>44197</v>
      </c>
      <c r="I241" s="78">
        <v>44214</v>
      </c>
      <c r="J241" s="31" t="s">
        <v>719</v>
      </c>
      <c r="K241" s="31">
        <v>21000002</v>
      </c>
      <c r="L241" s="31" t="s">
        <v>801</v>
      </c>
      <c r="N241" s="31">
        <v>165</v>
      </c>
      <c r="O241" s="31">
        <v>360</v>
      </c>
    </row>
    <row r="242" spans="1:15" outlineLevel="2" x14ac:dyDescent="0.3">
      <c r="A242" s="81">
        <f t="shared" si="3"/>
        <v>10710101</v>
      </c>
      <c r="B242" s="31" t="s">
        <v>625</v>
      </c>
      <c r="C242" s="31">
        <v>10710101</v>
      </c>
      <c r="D242" s="31" t="s">
        <v>182</v>
      </c>
      <c r="E242" s="31" t="s">
        <v>53</v>
      </c>
      <c r="F242" s="31">
        <v>730000</v>
      </c>
      <c r="G242" s="31" t="s">
        <v>800</v>
      </c>
      <c r="H242" s="77">
        <v>44197</v>
      </c>
      <c r="I242" s="78">
        <v>44220</v>
      </c>
      <c r="J242" s="31" t="s">
        <v>719</v>
      </c>
      <c r="K242" s="31">
        <v>21000003</v>
      </c>
      <c r="L242" s="31" t="s">
        <v>802</v>
      </c>
      <c r="N242" s="31">
        <v>150</v>
      </c>
      <c r="O242" s="31">
        <v>510</v>
      </c>
    </row>
    <row r="243" spans="1:15" outlineLevel="2" x14ac:dyDescent="0.3">
      <c r="A243" s="81">
        <f t="shared" si="3"/>
        <v>10710101</v>
      </c>
      <c r="B243" s="31" t="s">
        <v>625</v>
      </c>
      <c r="C243" s="31">
        <v>10710101</v>
      </c>
      <c r="D243" s="31" t="s">
        <v>182</v>
      </c>
      <c r="E243" s="31" t="s">
        <v>53</v>
      </c>
      <c r="F243" s="31">
        <v>730000</v>
      </c>
      <c r="G243" s="31" t="s">
        <v>800</v>
      </c>
      <c r="H243" s="77">
        <v>44197</v>
      </c>
      <c r="I243" s="78">
        <v>44220</v>
      </c>
      <c r="J243" s="31" t="s">
        <v>719</v>
      </c>
      <c r="K243" s="31">
        <v>21000004</v>
      </c>
      <c r="L243" s="31" t="s">
        <v>803</v>
      </c>
      <c r="N243" s="31">
        <v>150</v>
      </c>
      <c r="O243" s="31">
        <v>660</v>
      </c>
    </row>
    <row r="244" spans="1:15" outlineLevel="2" x14ac:dyDescent="0.3">
      <c r="A244" s="81">
        <f t="shared" si="3"/>
        <v>10710101</v>
      </c>
      <c r="B244" s="31" t="s">
        <v>625</v>
      </c>
      <c r="C244" s="31">
        <v>10710101</v>
      </c>
      <c r="D244" s="31" t="s">
        <v>182</v>
      </c>
      <c r="E244" s="31" t="s">
        <v>53</v>
      </c>
      <c r="F244" s="31">
        <v>730000</v>
      </c>
      <c r="G244" s="31" t="s">
        <v>800</v>
      </c>
      <c r="H244" s="77">
        <v>44197</v>
      </c>
      <c r="I244" s="78">
        <v>44220</v>
      </c>
      <c r="J244" s="31" t="s">
        <v>719</v>
      </c>
      <c r="K244" s="31">
        <v>21000005</v>
      </c>
      <c r="L244" s="31" t="s">
        <v>804</v>
      </c>
      <c r="N244" s="31">
        <v>150</v>
      </c>
      <c r="O244" s="31">
        <v>810</v>
      </c>
    </row>
    <row r="245" spans="1:15" outlineLevel="2" x14ac:dyDescent="0.3">
      <c r="A245" s="81">
        <f t="shared" si="3"/>
        <v>10710101</v>
      </c>
      <c r="B245" s="31" t="s">
        <v>625</v>
      </c>
      <c r="C245" s="31">
        <v>10710101</v>
      </c>
      <c r="D245" s="31" t="s">
        <v>182</v>
      </c>
      <c r="E245" s="31" t="s">
        <v>53</v>
      </c>
      <c r="F245" s="31">
        <v>730000</v>
      </c>
      <c r="G245" s="31" t="s">
        <v>800</v>
      </c>
      <c r="H245" s="77">
        <v>44197</v>
      </c>
      <c r="I245" s="78">
        <v>44225</v>
      </c>
      <c r="J245" s="31" t="s">
        <v>719</v>
      </c>
      <c r="K245" s="31">
        <v>21000006</v>
      </c>
      <c r="L245" s="31" t="s">
        <v>805</v>
      </c>
      <c r="N245" s="31">
        <v>150</v>
      </c>
      <c r="O245" s="31">
        <v>960</v>
      </c>
    </row>
    <row r="246" spans="1:15" outlineLevel="2" x14ac:dyDescent="0.3">
      <c r="A246" s="81">
        <f t="shared" si="3"/>
        <v>10710101</v>
      </c>
      <c r="B246" s="31" t="s">
        <v>625</v>
      </c>
      <c r="C246" s="31">
        <v>10710101</v>
      </c>
      <c r="D246" s="31" t="s">
        <v>182</v>
      </c>
      <c r="E246" s="31" t="s">
        <v>53</v>
      </c>
      <c r="F246" s="31">
        <v>730000</v>
      </c>
      <c r="G246" s="31" t="s">
        <v>800</v>
      </c>
      <c r="H246" s="77">
        <v>44197</v>
      </c>
      <c r="I246" s="78">
        <v>44225</v>
      </c>
      <c r="J246" s="31" t="s">
        <v>719</v>
      </c>
      <c r="K246" s="31">
        <v>21000007</v>
      </c>
      <c r="L246" s="31" t="s">
        <v>806</v>
      </c>
      <c r="N246" s="31">
        <v>175</v>
      </c>
      <c r="O246" s="31">
        <v>1135</v>
      </c>
    </row>
    <row r="247" spans="1:15" outlineLevel="2" x14ac:dyDescent="0.3">
      <c r="A247" s="81">
        <f t="shared" si="3"/>
        <v>10710101</v>
      </c>
      <c r="B247" s="31" t="s">
        <v>625</v>
      </c>
      <c r="C247" s="31">
        <v>10710101</v>
      </c>
      <c r="D247" s="31" t="s">
        <v>182</v>
      </c>
      <c r="E247" s="31" t="s">
        <v>53</v>
      </c>
      <c r="F247" s="31">
        <v>730000</v>
      </c>
      <c r="G247" s="31" t="s">
        <v>800</v>
      </c>
      <c r="H247" s="77">
        <v>44197</v>
      </c>
      <c r="I247" s="78">
        <v>44225</v>
      </c>
      <c r="J247" s="31" t="s">
        <v>719</v>
      </c>
      <c r="K247" s="31">
        <v>21000008</v>
      </c>
      <c r="L247" s="31" t="s">
        <v>807</v>
      </c>
      <c r="N247" s="31">
        <v>150</v>
      </c>
      <c r="O247" s="31">
        <v>1285</v>
      </c>
    </row>
    <row r="248" spans="1:15" outlineLevel="2" x14ac:dyDescent="0.3">
      <c r="A248" s="81">
        <f t="shared" si="3"/>
        <v>10710101</v>
      </c>
      <c r="B248" s="31" t="s">
        <v>625</v>
      </c>
      <c r="C248" s="31">
        <v>10710101</v>
      </c>
      <c r="D248" s="31" t="s">
        <v>182</v>
      </c>
      <c r="E248" s="31" t="s">
        <v>53</v>
      </c>
      <c r="F248" s="31">
        <v>730000</v>
      </c>
      <c r="G248" s="31" t="s">
        <v>800</v>
      </c>
      <c r="H248" s="77">
        <v>44197</v>
      </c>
      <c r="I248" s="78">
        <v>44225</v>
      </c>
      <c r="J248" s="31" t="s">
        <v>719</v>
      </c>
      <c r="K248" s="31">
        <v>21000009</v>
      </c>
      <c r="L248" s="31" t="s">
        <v>808</v>
      </c>
      <c r="N248" s="31">
        <v>150</v>
      </c>
      <c r="O248" s="31">
        <v>1435</v>
      </c>
    </row>
    <row r="249" spans="1:15" outlineLevel="2" x14ac:dyDescent="0.3">
      <c r="A249" s="81">
        <f t="shared" si="3"/>
        <v>10710101</v>
      </c>
      <c r="B249" s="31" t="s">
        <v>625</v>
      </c>
      <c r="C249" s="31">
        <v>10710101</v>
      </c>
      <c r="D249" s="31" t="s">
        <v>182</v>
      </c>
      <c r="E249" s="31" t="s">
        <v>53</v>
      </c>
      <c r="F249" s="31">
        <v>730000</v>
      </c>
      <c r="G249" s="31" t="s">
        <v>800</v>
      </c>
      <c r="H249" s="77">
        <v>44197</v>
      </c>
      <c r="I249" s="78">
        <v>44225</v>
      </c>
      <c r="J249" s="31" t="s">
        <v>719</v>
      </c>
      <c r="K249" s="31">
        <v>21000010</v>
      </c>
      <c r="L249" s="31" t="s">
        <v>675</v>
      </c>
      <c r="N249" s="31">
        <v>150</v>
      </c>
      <c r="O249" s="31">
        <v>1585</v>
      </c>
    </row>
    <row r="250" spans="1:15" outlineLevel="2" x14ac:dyDescent="0.3">
      <c r="A250" s="81">
        <f t="shared" si="3"/>
        <v>10710101</v>
      </c>
      <c r="B250" s="31" t="s">
        <v>625</v>
      </c>
      <c r="C250" s="31">
        <v>10710101</v>
      </c>
      <c r="D250" s="31" t="s">
        <v>182</v>
      </c>
      <c r="E250" s="31" t="s">
        <v>53</v>
      </c>
      <c r="F250" s="31">
        <v>730000</v>
      </c>
      <c r="G250" s="31" t="s">
        <v>800</v>
      </c>
      <c r="H250" s="77">
        <v>44197</v>
      </c>
      <c r="I250" s="78">
        <v>44225</v>
      </c>
      <c r="J250" s="31" t="s">
        <v>719</v>
      </c>
      <c r="K250" s="31">
        <v>21000011</v>
      </c>
      <c r="L250" s="31" t="s">
        <v>809</v>
      </c>
      <c r="N250" s="31">
        <v>150</v>
      </c>
      <c r="O250" s="31">
        <v>1735</v>
      </c>
    </row>
    <row r="251" spans="1:15" outlineLevel="2" x14ac:dyDescent="0.3">
      <c r="A251" s="81">
        <f t="shared" si="3"/>
        <v>10710101</v>
      </c>
      <c r="B251" s="31" t="s">
        <v>625</v>
      </c>
      <c r="C251" s="31">
        <v>10710101</v>
      </c>
      <c r="D251" s="31" t="s">
        <v>182</v>
      </c>
      <c r="E251" s="31" t="s">
        <v>53</v>
      </c>
      <c r="F251" s="31">
        <v>730000</v>
      </c>
      <c r="G251" s="31" t="s">
        <v>800</v>
      </c>
      <c r="H251" s="77">
        <v>44197</v>
      </c>
      <c r="I251" s="78">
        <v>44225</v>
      </c>
      <c r="J251" s="31" t="s">
        <v>719</v>
      </c>
      <c r="K251" s="31">
        <v>21000012</v>
      </c>
      <c r="L251" s="31" t="s">
        <v>810</v>
      </c>
      <c r="N251" s="31">
        <v>150</v>
      </c>
      <c r="O251" s="31">
        <v>1885</v>
      </c>
    </row>
    <row r="252" spans="1:15" outlineLevel="2" x14ac:dyDescent="0.3">
      <c r="A252" s="81">
        <f t="shared" si="3"/>
        <v>10710101</v>
      </c>
      <c r="B252" s="31" t="s">
        <v>625</v>
      </c>
      <c r="C252" s="31">
        <v>10710101</v>
      </c>
      <c r="D252" s="31" t="s">
        <v>182</v>
      </c>
      <c r="E252" s="31" t="s">
        <v>53</v>
      </c>
      <c r="F252" s="31">
        <v>730000</v>
      </c>
      <c r="G252" s="31" t="s">
        <v>800</v>
      </c>
      <c r="H252" s="77">
        <v>44197</v>
      </c>
      <c r="I252" s="78">
        <v>44225</v>
      </c>
      <c r="J252" s="31" t="s">
        <v>719</v>
      </c>
      <c r="K252" s="31">
        <v>21000013</v>
      </c>
      <c r="L252" s="31" t="s">
        <v>811</v>
      </c>
      <c r="N252" s="31">
        <v>150</v>
      </c>
      <c r="O252" s="31">
        <v>2035</v>
      </c>
    </row>
    <row r="253" spans="1:15" outlineLevel="2" x14ac:dyDescent="0.3">
      <c r="A253" s="81">
        <f t="shared" si="3"/>
        <v>10710101</v>
      </c>
      <c r="B253" s="31" t="s">
        <v>625</v>
      </c>
      <c r="C253" s="31">
        <v>10710101</v>
      </c>
      <c r="D253" s="31" t="s">
        <v>182</v>
      </c>
      <c r="E253" s="31" t="s">
        <v>53</v>
      </c>
      <c r="F253" s="31">
        <v>730000</v>
      </c>
      <c r="G253" s="31" t="s">
        <v>800</v>
      </c>
      <c r="H253" s="77">
        <v>44197</v>
      </c>
      <c r="I253" s="78">
        <v>44225</v>
      </c>
      <c r="J253" s="31" t="s">
        <v>719</v>
      </c>
      <c r="K253" s="31">
        <v>21000014</v>
      </c>
      <c r="L253" s="31" t="s">
        <v>812</v>
      </c>
      <c r="N253" s="31">
        <v>150</v>
      </c>
      <c r="O253" s="31">
        <v>2185</v>
      </c>
    </row>
    <row r="254" spans="1:15" outlineLevel="2" x14ac:dyDescent="0.3">
      <c r="A254" s="81">
        <f t="shared" si="3"/>
        <v>10710101</v>
      </c>
      <c r="B254" s="31" t="s">
        <v>625</v>
      </c>
      <c r="C254" s="31">
        <v>10710101</v>
      </c>
      <c r="D254" s="31" t="s">
        <v>182</v>
      </c>
      <c r="E254" s="31" t="s">
        <v>53</v>
      </c>
      <c r="F254" s="31">
        <v>730000</v>
      </c>
      <c r="G254" s="31" t="s">
        <v>800</v>
      </c>
      <c r="H254" s="77">
        <v>44197</v>
      </c>
      <c r="I254" s="78">
        <v>44225</v>
      </c>
      <c r="J254" s="31" t="s">
        <v>719</v>
      </c>
      <c r="K254" s="31">
        <v>21000015</v>
      </c>
      <c r="L254" s="31" t="s">
        <v>813</v>
      </c>
      <c r="N254" s="31">
        <v>150</v>
      </c>
      <c r="O254" s="31">
        <v>2335</v>
      </c>
    </row>
    <row r="255" spans="1:15" outlineLevel="2" x14ac:dyDescent="0.3">
      <c r="A255" s="81">
        <f t="shared" si="3"/>
        <v>10710101</v>
      </c>
      <c r="B255" s="31" t="s">
        <v>625</v>
      </c>
      <c r="C255" s="31">
        <v>10710101</v>
      </c>
      <c r="D255" s="31" t="s">
        <v>182</v>
      </c>
      <c r="E255" s="31" t="s">
        <v>53</v>
      </c>
      <c r="F255" s="31">
        <v>730000</v>
      </c>
      <c r="G255" s="31" t="s">
        <v>800</v>
      </c>
      <c r="H255" s="77">
        <v>44228</v>
      </c>
      <c r="I255" s="78">
        <v>44235</v>
      </c>
      <c r="J255" s="31" t="s">
        <v>719</v>
      </c>
      <c r="K255" s="31">
        <v>21000016</v>
      </c>
      <c r="L255" s="31" t="s">
        <v>814</v>
      </c>
      <c r="N255" s="31">
        <v>150</v>
      </c>
      <c r="O255" s="31">
        <v>2485</v>
      </c>
    </row>
    <row r="256" spans="1:15" outlineLevel="2" x14ac:dyDescent="0.3">
      <c r="A256" s="81">
        <f t="shared" si="3"/>
        <v>10710101</v>
      </c>
      <c r="B256" s="31" t="s">
        <v>625</v>
      </c>
      <c r="C256" s="31">
        <v>10710101</v>
      </c>
      <c r="D256" s="31" t="s">
        <v>182</v>
      </c>
      <c r="E256" s="31" t="s">
        <v>53</v>
      </c>
      <c r="F256" s="31">
        <v>730000</v>
      </c>
      <c r="G256" s="31" t="s">
        <v>800</v>
      </c>
      <c r="H256" s="77">
        <v>44228</v>
      </c>
      <c r="I256" s="78">
        <v>44235</v>
      </c>
      <c r="J256" s="31" t="s">
        <v>719</v>
      </c>
      <c r="K256" s="31">
        <v>21000017</v>
      </c>
      <c r="L256" s="31" t="s">
        <v>815</v>
      </c>
      <c r="N256" s="31">
        <v>150</v>
      </c>
      <c r="O256" s="31">
        <v>2635</v>
      </c>
    </row>
    <row r="257" spans="1:15" outlineLevel="2" x14ac:dyDescent="0.3">
      <c r="A257" s="81">
        <f t="shared" si="3"/>
        <v>10710101</v>
      </c>
      <c r="B257" s="31" t="s">
        <v>625</v>
      </c>
      <c r="C257" s="31">
        <v>10710101</v>
      </c>
      <c r="D257" s="31" t="s">
        <v>182</v>
      </c>
      <c r="E257" s="31" t="s">
        <v>53</v>
      </c>
      <c r="F257" s="31">
        <v>730000</v>
      </c>
      <c r="G257" s="31" t="s">
        <v>800</v>
      </c>
      <c r="H257" s="77">
        <v>44228</v>
      </c>
      <c r="I257" s="78">
        <v>44239</v>
      </c>
      <c r="J257" s="31" t="s">
        <v>719</v>
      </c>
      <c r="K257" s="31">
        <v>21000018</v>
      </c>
      <c r="L257" s="31" t="s">
        <v>816</v>
      </c>
      <c r="N257" s="31">
        <v>60</v>
      </c>
      <c r="O257" s="31">
        <v>2695</v>
      </c>
    </row>
    <row r="258" spans="1:15" outlineLevel="2" x14ac:dyDescent="0.3">
      <c r="A258" s="81">
        <f t="shared" si="3"/>
        <v>10710101</v>
      </c>
      <c r="B258" s="31" t="s">
        <v>625</v>
      </c>
      <c r="C258" s="31">
        <v>10710101</v>
      </c>
      <c r="D258" s="31" t="s">
        <v>182</v>
      </c>
      <c r="E258" s="31" t="s">
        <v>53</v>
      </c>
      <c r="F258" s="31">
        <v>730000</v>
      </c>
      <c r="G258" s="31" t="s">
        <v>800</v>
      </c>
      <c r="H258" s="77">
        <v>44228</v>
      </c>
      <c r="I258" s="78">
        <v>44246</v>
      </c>
      <c r="J258" s="31" t="s">
        <v>719</v>
      </c>
      <c r="K258" s="31">
        <v>21000019</v>
      </c>
      <c r="L258" s="31" t="s">
        <v>817</v>
      </c>
      <c r="N258" s="31">
        <v>1062</v>
      </c>
      <c r="O258" s="31">
        <v>3757</v>
      </c>
    </row>
    <row r="259" spans="1:15" outlineLevel="2" x14ac:dyDescent="0.3">
      <c r="A259" s="81">
        <f t="shared" si="3"/>
        <v>10710101</v>
      </c>
      <c r="B259" s="31" t="s">
        <v>625</v>
      </c>
      <c r="C259" s="31">
        <v>10710101</v>
      </c>
      <c r="D259" s="31" t="s">
        <v>182</v>
      </c>
      <c r="E259" s="31" t="s">
        <v>53</v>
      </c>
      <c r="F259" s="31">
        <v>730000</v>
      </c>
      <c r="G259" s="31" t="s">
        <v>800</v>
      </c>
      <c r="H259" s="77">
        <v>44228</v>
      </c>
      <c r="I259" s="78">
        <v>44246</v>
      </c>
      <c r="J259" s="31" t="s">
        <v>719</v>
      </c>
      <c r="K259" s="31">
        <v>21000020</v>
      </c>
      <c r="L259" s="31" t="s">
        <v>818</v>
      </c>
      <c r="N259" s="31">
        <v>525</v>
      </c>
      <c r="O259" s="31">
        <v>4282</v>
      </c>
    </row>
    <row r="260" spans="1:15" outlineLevel="2" x14ac:dyDescent="0.3">
      <c r="A260" s="81">
        <f t="shared" si="3"/>
        <v>10710101</v>
      </c>
      <c r="B260" s="31" t="s">
        <v>625</v>
      </c>
      <c r="C260" s="31">
        <v>10710101</v>
      </c>
      <c r="D260" s="31" t="s">
        <v>182</v>
      </c>
      <c r="E260" s="31" t="s">
        <v>53</v>
      </c>
      <c r="F260" s="31">
        <v>730000</v>
      </c>
      <c r="G260" s="31" t="s">
        <v>800</v>
      </c>
      <c r="H260" s="77">
        <v>44228</v>
      </c>
      <c r="I260" s="78">
        <v>44250</v>
      </c>
      <c r="J260" s="31" t="s">
        <v>719</v>
      </c>
      <c r="K260" s="31">
        <v>21000021</v>
      </c>
      <c r="L260" s="31" t="s">
        <v>807</v>
      </c>
      <c r="N260" s="31">
        <v>270</v>
      </c>
      <c r="O260" s="31">
        <v>4552</v>
      </c>
    </row>
    <row r="261" spans="1:15" outlineLevel="2" x14ac:dyDescent="0.3">
      <c r="A261" s="81">
        <f t="shared" si="3"/>
        <v>10710101</v>
      </c>
      <c r="B261" s="31" t="s">
        <v>625</v>
      </c>
      <c r="C261" s="31">
        <v>10710101</v>
      </c>
      <c r="D261" s="31" t="s">
        <v>182</v>
      </c>
      <c r="E261" s="31" t="s">
        <v>53</v>
      </c>
      <c r="F261" s="31">
        <v>730000</v>
      </c>
      <c r="G261" s="31" t="s">
        <v>800</v>
      </c>
      <c r="H261" s="77">
        <v>44317</v>
      </c>
      <c r="I261" s="78">
        <v>44347</v>
      </c>
      <c r="J261" s="31" t="s">
        <v>719</v>
      </c>
      <c r="K261" s="31">
        <v>21000027</v>
      </c>
      <c r="L261" s="31" t="s">
        <v>802</v>
      </c>
      <c r="N261" s="31">
        <v>225</v>
      </c>
      <c r="O261" s="31">
        <v>4777</v>
      </c>
    </row>
    <row r="262" spans="1:15" outlineLevel="2" x14ac:dyDescent="0.3">
      <c r="A262" s="81">
        <f t="shared" si="3"/>
        <v>10710101</v>
      </c>
      <c r="B262" s="31" t="s">
        <v>625</v>
      </c>
      <c r="C262" s="31">
        <v>10710101</v>
      </c>
      <c r="D262" s="31" t="s">
        <v>182</v>
      </c>
      <c r="E262" s="31" t="s">
        <v>53</v>
      </c>
      <c r="F262" s="31">
        <v>730000</v>
      </c>
      <c r="G262" s="31" t="s">
        <v>800</v>
      </c>
      <c r="H262" s="77">
        <v>44348</v>
      </c>
      <c r="I262" s="78">
        <v>44348</v>
      </c>
      <c r="J262" s="31" t="s">
        <v>719</v>
      </c>
      <c r="K262" s="31">
        <v>21000030</v>
      </c>
      <c r="L262" s="31" t="s">
        <v>807</v>
      </c>
      <c r="N262" s="31">
        <v>90</v>
      </c>
      <c r="O262" s="31">
        <v>4867</v>
      </c>
    </row>
    <row r="263" spans="1:15" outlineLevel="2" x14ac:dyDescent="0.3">
      <c r="A263" s="81">
        <f t="shared" si="3"/>
        <v>10710101</v>
      </c>
      <c r="B263" s="31" t="s">
        <v>625</v>
      </c>
      <c r="C263" s="31">
        <v>10710101</v>
      </c>
      <c r="D263" s="31" t="s">
        <v>182</v>
      </c>
      <c r="E263" s="31" t="s">
        <v>53</v>
      </c>
      <c r="F263" s="31">
        <v>730000</v>
      </c>
      <c r="G263" s="31" t="s">
        <v>800</v>
      </c>
      <c r="H263" s="77">
        <v>44348</v>
      </c>
      <c r="I263" s="78">
        <v>44348</v>
      </c>
      <c r="J263" s="31" t="s">
        <v>719</v>
      </c>
      <c r="K263" s="31">
        <v>21000031</v>
      </c>
      <c r="L263" s="31" t="s">
        <v>815</v>
      </c>
      <c r="N263" s="31">
        <v>40</v>
      </c>
      <c r="O263" s="31">
        <v>4907</v>
      </c>
    </row>
    <row r="264" spans="1:15" outlineLevel="2" x14ac:dyDescent="0.3">
      <c r="A264" s="81">
        <f t="shared" si="3"/>
        <v>10710101</v>
      </c>
      <c r="B264" s="31" t="s">
        <v>625</v>
      </c>
      <c r="C264" s="31">
        <v>10710101</v>
      </c>
      <c r="D264" s="31" t="s">
        <v>182</v>
      </c>
      <c r="E264" s="31" t="s">
        <v>53</v>
      </c>
      <c r="F264" s="31">
        <v>730000</v>
      </c>
      <c r="G264" s="31" t="s">
        <v>800</v>
      </c>
      <c r="H264" s="77">
        <v>44348</v>
      </c>
      <c r="I264" s="78">
        <v>44357</v>
      </c>
      <c r="J264" s="31" t="s">
        <v>719</v>
      </c>
      <c r="K264" s="31">
        <v>21000033</v>
      </c>
      <c r="L264" s="31" t="s">
        <v>807</v>
      </c>
      <c r="N264" s="31">
        <v>30</v>
      </c>
      <c r="O264" s="31">
        <v>4937</v>
      </c>
    </row>
    <row r="265" spans="1:15" outlineLevel="2" x14ac:dyDescent="0.3">
      <c r="A265" s="81">
        <f t="shared" si="3"/>
        <v>10710101</v>
      </c>
      <c r="B265" s="31" t="s">
        <v>625</v>
      </c>
      <c r="C265" s="31">
        <v>10710101</v>
      </c>
      <c r="D265" s="31" t="s">
        <v>182</v>
      </c>
      <c r="E265" s="31" t="s">
        <v>53</v>
      </c>
      <c r="F265" s="31">
        <v>730000</v>
      </c>
      <c r="G265" s="31" t="s">
        <v>800</v>
      </c>
      <c r="H265" s="77">
        <v>44348</v>
      </c>
      <c r="I265" s="78">
        <v>44361</v>
      </c>
      <c r="J265" s="31" t="s">
        <v>719</v>
      </c>
      <c r="K265" s="31">
        <v>21000034</v>
      </c>
      <c r="L265" s="31" t="s">
        <v>819</v>
      </c>
      <c r="N265" s="31">
        <v>225</v>
      </c>
      <c r="O265" s="31">
        <v>5162</v>
      </c>
    </row>
    <row r="266" spans="1:15" outlineLevel="2" x14ac:dyDescent="0.3">
      <c r="A266" s="81">
        <f t="shared" si="3"/>
        <v>10710101</v>
      </c>
      <c r="B266" s="31" t="s">
        <v>625</v>
      </c>
      <c r="C266" s="31">
        <v>10710101</v>
      </c>
      <c r="D266" s="31" t="s">
        <v>182</v>
      </c>
      <c r="E266" s="31" t="s">
        <v>53</v>
      </c>
      <c r="F266" s="31">
        <v>730000</v>
      </c>
      <c r="G266" s="31" t="s">
        <v>800</v>
      </c>
      <c r="H266" s="77">
        <v>44348</v>
      </c>
      <c r="I266" s="78">
        <v>44363</v>
      </c>
      <c r="J266" s="31" t="s">
        <v>719</v>
      </c>
      <c r="K266" s="31">
        <v>21000035</v>
      </c>
      <c r="L266" s="31" t="s">
        <v>820</v>
      </c>
      <c r="N266" s="31">
        <v>165</v>
      </c>
      <c r="O266" s="31">
        <v>5327</v>
      </c>
    </row>
    <row r="267" spans="1:15" outlineLevel="2" x14ac:dyDescent="0.3">
      <c r="A267" s="81">
        <f t="shared" si="3"/>
        <v>10710101</v>
      </c>
      <c r="B267" s="31" t="s">
        <v>625</v>
      </c>
      <c r="C267" s="31">
        <v>10710101</v>
      </c>
      <c r="D267" s="31" t="s">
        <v>182</v>
      </c>
      <c r="E267" s="31" t="s">
        <v>53</v>
      </c>
      <c r="F267" s="31">
        <v>730000</v>
      </c>
      <c r="G267" s="31" t="s">
        <v>800</v>
      </c>
      <c r="H267" s="77">
        <v>44378</v>
      </c>
      <c r="I267" s="78">
        <v>44378</v>
      </c>
      <c r="J267" s="31" t="s">
        <v>719</v>
      </c>
      <c r="K267" s="31">
        <v>21000036</v>
      </c>
      <c r="L267" s="31" t="s">
        <v>815</v>
      </c>
      <c r="N267" s="31">
        <v>30</v>
      </c>
      <c r="O267" s="31">
        <v>5357</v>
      </c>
    </row>
    <row r="268" spans="1:15" outlineLevel="2" x14ac:dyDescent="0.3">
      <c r="A268" s="81">
        <f t="shared" si="3"/>
        <v>10710101</v>
      </c>
      <c r="B268" s="31" t="s">
        <v>625</v>
      </c>
      <c r="C268" s="31">
        <v>10710101</v>
      </c>
      <c r="D268" s="31" t="s">
        <v>182</v>
      </c>
      <c r="E268" s="31" t="s">
        <v>53</v>
      </c>
      <c r="F268" s="31">
        <v>730000</v>
      </c>
      <c r="G268" s="31" t="s">
        <v>800</v>
      </c>
      <c r="H268" s="77">
        <v>44378</v>
      </c>
      <c r="I268" s="78">
        <v>44378</v>
      </c>
      <c r="J268" s="31" t="s">
        <v>719</v>
      </c>
      <c r="K268" s="31">
        <v>21000037</v>
      </c>
      <c r="L268" s="31" t="s">
        <v>802</v>
      </c>
      <c r="N268" s="31">
        <v>120</v>
      </c>
      <c r="O268" s="31">
        <v>5477</v>
      </c>
    </row>
    <row r="269" spans="1:15" outlineLevel="2" x14ac:dyDescent="0.3">
      <c r="A269" s="81">
        <f t="shared" si="3"/>
        <v>10710101</v>
      </c>
      <c r="B269" s="31" t="s">
        <v>625</v>
      </c>
      <c r="C269" s="31">
        <v>10710101</v>
      </c>
      <c r="D269" s="31" t="s">
        <v>182</v>
      </c>
      <c r="E269" s="31" t="s">
        <v>53</v>
      </c>
      <c r="F269" s="31">
        <v>730000</v>
      </c>
      <c r="G269" s="31" t="s">
        <v>800</v>
      </c>
      <c r="H269" s="77">
        <v>44378</v>
      </c>
      <c r="I269" s="78">
        <v>44383</v>
      </c>
      <c r="J269" s="31" t="s">
        <v>719</v>
      </c>
      <c r="K269" s="31">
        <v>21000038</v>
      </c>
      <c r="L269" s="31" t="s">
        <v>809</v>
      </c>
      <c r="N269" s="31">
        <v>45</v>
      </c>
      <c r="O269" s="31">
        <v>5522</v>
      </c>
    </row>
    <row r="270" spans="1:15" outlineLevel="2" x14ac:dyDescent="0.3">
      <c r="A270" s="81">
        <f t="shared" si="3"/>
        <v>10710101</v>
      </c>
      <c r="B270" s="31" t="s">
        <v>625</v>
      </c>
      <c r="C270" s="31">
        <v>10710101</v>
      </c>
      <c r="D270" s="31" t="s">
        <v>182</v>
      </c>
      <c r="E270" s="31" t="s">
        <v>53</v>
      </c>
      <c r="F270" s="31">
        <v>730000</v>
      </c>
      <c r="G270" s="31" t="s">
        <v>800</v>
      </c>
      <c r="H270" s="77">
        <v>44378</v>
      </c>
      <c r="I270" s="78">
        <v>44384</v>
      </c>
      <c r="J270" s="31" t="s">
        <v>719</v>
      </c>
      <c r="K270" s="31">
        <v>21000039</v>
      </c>
      <c r="L270" s="31" t="s">
        <v>807</v>
      </c>
      <c r="N270" s="31">
        <v>30</v>
      </c>
      <c r="O270" s="31">
        <v>5552</v>
      </c>
    </row>
    <row r="271" spans="1:15" outlineLevel="2" x14ac:dyDescent="0.3">
      <c r="A271" s="81">
        <f t="shared" si="3"/>
        <v>10710101</v>
      </c>
      <c r="B271" s="31" t="s">
        <v>625</v>
      </c>
      <c r="C271" s="31">
        <v>10710101</v>
      </c>
      <c r="D271" s="31" t="s">
        <v>182</v>
      </c>
      <c r="E271" s="31" t="s">
        <v>53</v>
      </c>
      <c r="F271" s="31">
        <v>730000</v>
      </c>
      <c r="G271" s="31" t="s">
        <v>800</v>
      </c>
      <c r="H271" s="77">
        <v>44378</v>
      </c>
      <c r="I271" s="78">
        <v>44384</v>
      </c>
      <c r="J271" s="31" t="s">
        <v>719</v>
      </c>
      <c r="K271" s="31">
        <v>21000040</v>
      </c>
      <c r="L271" s="31" t="s">
        <v>802</v>
      </c>
      <c r="N271" s="31">
        <v>45</v>
      </c>
      <c r="O271" s="31">
        <v>5597</v>
      </c>
    </row>
    <row r="272" spans="1:15" outlineLevel="2" x14ac:dyDescent="0.3">
      <c r="A272" s="81">
        <f t="shared" si="3"/>
        <v>10710101</v>
      </c>
      <c r="B272" s="31" t="s">
        <v>625</v>
      </c>
      <c r="C272" s="31">
        <v>10710101</v>
      </c>
      <c r="D272" s="31" t="s">
        <v>182</v>
      </c>
      <c r="E272" s="31" t="s">
        <v>53</v>
      </c>
      <c r="F272" s="31">
        <v>730000</v>
      </c>
      <c r="G272" s="31" t="s">
        <v>800</v>
      </c>
      <c r="H272" s="77">
        <v>44378</v>
      </c>
      <c r="I272" s="78">
        <v>44385</v>
      </c>
      <c r="J272" s="31" t="s">
        <v>719</v>
      </c>
      <c r="K272" s="31">
        <v>21000041</v>
      </c>
      <c r="L272" s="31" t="s">
        <v>815</v>
      </c>
      <c r="N272" s="31">
        <v>15</v>
      </c>
      <c r="O272" s="31">
        <v>5612</v>
      </c>
    </row>
    <row r="273" spans="1:15" outlineLevel="2" x14ac:dyDescent="0.3">
      <c r="A273" s="81">
        <f t="shared" si="3"/>
        <v>10710101</v>
      </c>
      <c r="B273" s="31" t="s">
        <v>625</v>
      </c>
      <c r="C273" s="31">
        <v>10710101</v>
      </c>
      <c r="D273" s="31" t="s">
        <v>182</v>
      </c>
      <c r="E273" s="31" t="s">
        <v>53</v>
      </c>
      <c r="F273" s="31">
        <v>730000</v>
      </c>
      <c r="G273" s="31" t="s">
        <v>800</v>
      </c>
      <c r="H273" s="77">
        <v>44378</v>
      </c>
      <c r="I273" s="78">
        <v>44392</v>
      </c>
      <c r="J273" s="31" t="s">
        <v>719</v>
      </c>
      <c r="K273" s="31">
        <v>21000042</v>
      </c>
      <c r="L273" s="31" t="s">
        <v>821</v>
      </c>
      <c r="N273" s="31">
        <v>210</v>
      </c>
      <c r="O273" s="31">
        <v>5822</v>
      </c>
    </row>
    <row r="274" spans="1:15" outlineLevel="2" x14ac:dyDescent="0.3">
      <c r="A274" s="81">
        <f t="shared" si="3"/>
        <v>10710101</v>
      </c>
      <c r="B274" s="31" t="s">
        <v>625</v>
      </c>
      <c r="C274" s="31">
        <v>10710101</v>
      </c>
      <c r="D274" s="31" t="s">
        <v>182</v>
      </c>
      <c r="E274" s="31" t="s">
        <v>53</v>
      </c>
      <c r="F274" s="31">
        <v>730000</v>
      </c>
      <c r="G274" s="31" t="s">
        <v>800</v>
      </c>
      <c r="H274" s="77">
        <v>44378</v>
      </c>
      <c r="I274" s="78">
        <v>44394</v>
      </c>
      <c r="J274" s="31" t="s">
        <v>719</v>
      </c>
      <c r="K274" s="31">
        <v>21000043</v>
      </c>
      <c r="L274" s="31" t="s">
        <v>822</v>
      </c>
      <c r="N274" s="31">
        <v>165</v>
      </c>
      <c r="O274" s="31">
        <v>5987</v>
      </c>
    </row>
    <row r="275" spans="1:15" outlineLevel="2" x14ac:dyDescent="0.3">
      <c r="A275" s="81">
        <f t="shared" si="3"/>
        <v>10710101</v>
      </c>
      <c r="B275" s="31" t="s">
        <v>625</v>
      </c>
      <c r="C275" s="31">
        <v>10710101</v>
      </c>
      <c r="D275" s="31" t="s">
        <v>182</v>
      </c>
      <c r="E275" s="31" t="s">
        <v>53</v>
      </c>
      <c r="F275" s="31">
        <v>730000</v>
      </c>
      <c r="G275" s="31" t="s">
        <v>800</v>
      </c>
      <c r="H275" s="77">
        <v>44378</v>
      </c>
      <c r="I275" s="78">
        <v>44394</v>
      </c>
      <c r="J275" s="31" t="s">
        <v>719</v>
      </c>
      <c r="K275" s="31">
        <v>21000044</v>
      </c>
      <c r="L275" s="31" t="s">
        <v>807</v>
      </c>
      <c r="N275" s="31">
        <v>160</v>
      </c>
      <c r="O275" s="31">
        <v>6147</v>
      </c>
    </row>
    <row r="276" spans="1:15" outlineLevel="2" x14ac:dyDescent="0.3">
      <c r="A276" s="81">
        <f t="shared" si="3"/>
        <v>10710101</v>
      </c>
      <c r="B276" s="31" t="s">
        <v>625</v>
      </c>
      <c r="C276" s="31">
        <v>10710101</v>
      </c>
      <c r="D276" s="31" t="s">
        <v>182</v>
      </c>
      <c r="E276" s="31" t="s">
        <v>53</v>
      </c>
      <c r="F276" s="31">
        <v>730000</v>
      </c>
      <c r="G276" s="31" t="s">
        <v>800</v>
      </c>
      <c r="H276" s="77">
        <v>44409</v>
      </c>
      <c r="I276" s="78">
        <v>44411</v>
      </c>
      <c r="J276" s="31" t="s">
        <v>719</v>
      </c>
      <c r="K276" s="31">
        <v>21000048</v>
      </c>
      <c r="L276" s="31" t="s">
        <v>823</v>
      </c>
      <c r="N276" s="31">
        <v>150</v>
      </c>
      <c r="O276" s="31">
        <v>6297</v>
      </c>
    </row>
    <row r="277" spans="1:15" outlineLevel="2" x14ac:dyDescent="0.3">
      <c r="A277" s="81">
        <f t="shared" si="3"/>
        <v>10710101</v>
      </c>
      <c r="B277" s="31" t="s">
        <v>625</v>
      </c>
      <c r="C277" s="31">
        <v>10710101</v>
      </c>
      <c r="D277" s="31" t="s">
        <v>182</v>
      </c>
      <c r="E277" s="31" t="s">
        <v>53</v>
      </c>
      <c r="F277" s="31">
        <v>730000</v>
      </c>
      <c r="G277" s="31" t="s">
        <v>800</v>
      </c>
      <c r="H277" s="77">
        <v>44409</v>
      </c>
      <c r="I277" s="78">
        <v>44411</v>
      </c>
      <c r="J277" s="31" t="s">
        <v>719</v>
      </c>
      <c r="K277" s="31">
        <v>21000049</v>
      </c>
      <c r="L277" s="31" t="s">
        <v>817</v>
      </c>
      <c r="N277" s="31">
        <v>36</v>
      </c>
      <c r="O277" s="31">
        <v>6333</v>
      </c>
    </row>
    <row r="278" spans="1:15" outlineLevel="2" x14ac:dyDescent="0.3">
      <c r="A278" s="81">
        <f t="shared" si="3"/>
        <v>10710101</v>
      </c>
      <c r="B278" s="31" t="s">
        <v>625</v>
      </c>
      <c r="C278" s="31">
        <v>10710101</v>
      </c>
      <c r="D278" s="31" t="s">
        <v>182</v>
      </c>
      <c r="E278" s="31" t="s">
        <v>53</v>
      </c>
      <c r="F278" s="31">
        <v>730000</v>
      </c>
      <c r="G278" s="31" t="s">
        <v>800</v>
      </c>
      <c r="H278" s="77">
        <v>44409</v>
      </c>
      <c r="I278" s="78">
        <v>44413</v>
      </c>
      <c r="J278" s="31" t="s">
        <v>719</v>
      </c>
      <c r="K278" s="31">
        <v>21000050</v>
      </c>
      <c r="L278" s="31" t="s">
        <v>802</v>
      </c>
      <c r="N278" s="31">
        <v>235</v>
      </c>
      <c r="O278" s="31">
        <v>6568</v>
      </c>
    </row>
    <row r="279" spans="1:15" outlineLevel="2" x14ac:dyDescent="0.3">
      <c r="A279" s="81">
        <f t="shared" si="3"/>
        <v>10710101</v>
      </c>
      <c r="B279" s="31" t="s">
        <v>625</v>
      </c>
      <c r="C279" s="31">
        <v>10710101</v>
      </c>
      <c r="D279" s="31" t="s">
        <v>182</v>
      </c>
      <c r="E279" s="31" t="s">
        <v>53</v>
      </c>
      <c r="F279" s="31">
        <v>730000</v>
      </c>
      <c r="G279" s="31" t="s">
        <v>800</v>
      </c>
      <c r="H279" s="77">
        <v>44409</v>
      </c>
      <c r="I279" s="78">
        <v>44414</v>
      </c>
      <c r="J279" s="31" t="s">
        <v>719</v>
      </c>
      <c r="K279" s="31">
        <v>21000051</v>
      </c>
      <c r="L279" s="31" t="s">
        <v>815</v>
      </c>
      <c r="N279" s="31">
        <v>30</v>
      </c>
      <c r="O279" s="31">
        <v>6598</v>
      </c>
    </row>
    <row r="280" spans="1:15" outlineLevel="1" x14ac:dyDescent="0.3">
      <c r="A280" s="80" t="s">
        <v>989</v>
      </c>
      <c r="H280" s="77"/>
      <c r="I280" s="78"/>
      <c r="M280" s="31">
        <f>SUBTOTAL(9,M240:M279)</f>
        <v>0</v>
      </c>
      <c r="N280" s="31">
        <f>SUBTOTAL(9,N240:N279)</f>
        <v>6598</v>
      </c>
      <c r="O280" s="31">
        <f>SUBTOTAL(9,O240:O279)</f>
        <v>146362</v>
      </c>
    </row>
    <row r="281" spans="1:15" outlineLevel="2" x14ac:dyDescent="0.3">
      <c r="A281" s="81">
        <f t="shared" si="3"/>
        <v>10710102</v>
      </c>
      <c r="B281" s="31" t="s">
        <v>625</v>
      </c>
      <c r="C281" s="31">
        <v>10710102</v>
      </c>
      <c r="D281" s="31" t="s">
        <v>183</v>
      </c>
      <c r="E281" s="31" t="s">
        <v>294</v>
      </c>
      <c r="F281" s="31">
        <v>733000</v>
      </c>
      <c r="G281" s="31" t="s">
        <v>824</v>
      </c>
      <c r="H281" s="77">
        <v>44228</v>
      </c>
      <c r="I281" s="78">
        <v>44231</v>
      </c>
      <c r="J281" s="31">
        <v>1208</v>
      </c>
      <c r="K281" s="31">
        <v>21000002</v>
      </c>
      <c r="L281" s="31" t="s">
        <v>825</v>
      </c>
      <c r="N281" s="31">
        <v>115430.26</v>
      </c>
      <c r="O281" s="31">
        <v>115430.26</v>
      </c>
    </row>
    <row r="282" spans="1:15" outlineLevel="1" x14ac:dyDescent="0.3">
      <c r="A282" s="80" t="s">
        <v>990</v>
      </c>
      <c r="H282" s="77"/>
      <c r="I282" s="78"/>
      <c r="M282" s="31">
        <f>SUBTOTAL(9,M281:M281)</f>
        <v>0</v>
      </c>
      <c r="N282" s="31">
        <f>SUBTOTAL(9,N281:N281)</f>
        <v>115430.26</v>
      </c>
      <c r="O282" s="31">
        <f>SUBTOTAL(9,O281:O281)</f>
        <v>115430.26</v>
      </c>
    </row>
    <row r="283" spans="1:15" outlineLevel="2" x14ac:dyDescent="0.3">
      <c r="A283" s="81">
        <f t="shared" si="3"/>
        <v>10710105</v>
      </c>
      <c r="B283" s="31" t="s">
        <v>625</v>
      </c>
      <c r="C283" s="31">
        <v>10710105</v>
      </c>
      <c r="D283" s="31" t="s">
        <v>186</v>
      </c>
      <c r="E283" s="31" t="s">
        <v>387</v>
      </c>
      <c r="F283" s="31">
        <v>615300</v>
      </c>
      <c r="G283" s="31" t="s">
        <v>698</v>
      </c>
      <c r="H283" s="77">
        <v>44348</v>
      </c>
      <c r="I283" s="78">
        <v>44365</v>
      </c>
      <c r="J283" s="31" t="s">
        <v>632</v>
      </c>
      <c r="K283" s="31">
        <v>21000046</v>
      </c>
      <c r="L283" s="31" t="s">
        <v>826</v>
      </c>
      <c r="M283" s="31">
        <v>420</v>
      </c>
      <c r="O283" s="31">
        <v>-420</v>
      </c>
    </row>
    <row r="284" spans="1:15" outlineLevel="2" x14ac:dyDescent="0.3">
      <c r="A284" s="81">
        <f t="shared" si="3"/>
        <v>10710105</v>
      </c>
      <c r="B284" s="31" t="s">
        <v>625</v>
      </c>
      <c r="C284" s="31">
        <v>10710105</v>
      </c>
      <c r="D284" s="31" t="s">
        <v>186</v>
      </c>
      <c r="E284" s="31" t="s">
        <v>387</v>
      </c>
      <c r="F284" s="31">
        <v>721000</v>
      </c>
      <c r="G284" s="31" t="s">
        <v>827</v>
      </c>
      <c r="H284" s="77">
        <v>44228</v>
      </c>
      <c r="I284" s="78">
        <v>44250</v>
      </c>
      <c r="J284" s="31" t="s">
        <v>719</v>
      </c>
      <c r="K284" s="31">
        <v>21000022</v>
      </c>
      <c r="L284" s="31" t="s">
        <v>828</v>
      </c>
      <c r="N284" s="31">
        <v>20</v>
      </c>
      <c r="O284" s="31">
        <v>20</v>
      </c>
    </row>
    <row r="285" spans="1:15" outlineLevel="2" x14ac:dyDescent="0.3">
      <c r="A285" s="81">
        <f t="shared" si="3"/>
        <v>10710105</v>
      </c>
      <c r="B285" s="31" t="s">
        <v>625</v>
      </c>
      <c r="C285" s="31">
        <v>10710105</v>
      </c>
      <c r="D285" s="31" t="s">
        <v>186</v>
      </c>
      <c r="E285" s="31" t="s">
        <v>387</v>
      </c>
      <c r="F285" s="31">
        <v>721000</v>
      </c>
      <c r="G285" s="31" t="s">
        <v>827</v>
      </c>
      <c r="H285" s="77">
        <v>44256</v>
      </c>
      <c r="I285" s="78">
        <v>44285</v>
      </c>
      <c r="J285" s="31" t="s">
        <v>719</v>
      </c>
      <c r="K285" s="31">
        <v>21000023</v>
      </c>
      <c r="L285" s="31" t="s">
        <v>829</v>
      </c>
      <c r="N285" s="31">
        <v>500</v>
      </c>
      <c r="O285" s="31">
        <v>520</v>
      </c>
    </row>
    <row r="286" spans="1:15" outlineLevel="2" x14ac:dyDescent="0.3">
      <c r="A286" s="81">
        <f t="shared" si="3"/>
        <v>10710105</v>
      </c>
      <c r="B286" s="31" t="s">
        <v>625</v>
      </c>
      <c r="C286" s="31">
        <v>10710105</v>
      </c>
      <c r="D286" s="31" t="s">
        <v>186</v>
      </c>
      <c r="E286" s="31" t="s">
        <v>387</v>
      </c>
      <c r="F286" s="31">
        <v>721000</v>
      </c>
      <c r="G286" s="31" t="s">
        <v>827</v>
      </c>
      <c r="H286" s="77">
        <v>44348</v>
      </c>
      <c r="I286" s="78">
        <v>44363</v>
      </c>
      <c r="J286" s="31" t="s">
        <v>719</v>
      </c>
      <c r="K286" s="31">
        <v>21000035</v>
      </c>
      <c r="L286" s="31" t="s">
        <v>820</v>
      </c>
      <c r="N286" s="31">
        <v>10</v>
      </c>
      <c r="O286" s="31">
        <v>530</v>
      </c>
    </row>
    <row r="287" spans="1:15" outlineLevel="2" x14ac:dyDescent="0.3">
      <c r="A287" s="81">
        <f t="shared" si="3"/>
        <v>10710105</v>
      </c>
      <c r="B287" s="31" t="s">
        <v>625</v>
      </c>
      <c r="C287" s="31">
        <v>10710105</v>
      </c>
      <c r="D287" s="31" t="s">
        <v>186</v>
      </c>
      <c r="E287" s="31" t="s">
        <v>387</v>
      </c>
      <c r="F287" s="31">
        <v>721000</v>
      </c>
      <c r="G287" s="31" t="s">
        <v>827</v>
      </c>
      <c r="H287" s="77">
        <v>44378</v>
      </c>
      <c r="I287" s="78">
        <v>44392</v>
      </c>
      <c r="J287" s="31" t="s">
        <v>719</v>
      </c>
      <c r="K287" s="31">
        <v>21000042</v>
      </c>
      <c r="L287" s="31" t="s">
        <v>821</v>
      </c>
      <c r="N287" s="31">
        <v>80</v>
      </c>
      <c r="O287" s="31">
        <v>610</v>
      </c>
    </row>
    <row r="288" spans="1:15" outlineLevel="2" x14ac:dyDescent="0.3">
      <c r="A288" s="81">
        <f t="shared" si="3"/>
        <v>10710105</v>
      </c>
      <c r="B288" s="31" t="s">
        <v>625</v>
      </c>
      <c r="C288" s="31">
        <v>10710105</v>
      </c>
      <c r="D288" s="31" t="s">
        <v>186</v>
      </c>
      <c r="E288" s="31" t="s">
        <v>387</v>
      </c>
      <c r="F288" s="31">
        <v>721000</v>
      </c>
      <c r="G288" s="31" t="s">
        <v>827</v>
      </c>
      <c r="H288" s="77">
        <v>44378</v>
      </c>
      <c r="I288" s="78">
        <v>44394</v>
      </c>
      <c r="J288" s="31" t="s">
        <v>719</v>
      </c>
      <c r="K288" s="31">
        <v>21000044</v>
      </c>
      <c r="L288" s="31" t="s">
        <v>807</v>
      </c>
      <c r="N288" s="31">
        <v>540</v>
      </c>
      <c r="O288" s="31">
        <v>1150</v>
      </c>
    </row>
    <row r="289" spans="1:15" outlineLevel="2" x14ac:dyDescent="0.3">
      <c r="A289" s="81">
        <f t="shared" si="3"/>
        <v>10710105</v>
      </c>
      <c r="B289" s="31" t="s">
        <v>625</v>
      </c>
      <c r="C289" s="31">
        <v>10710105</v>
      </c>
      <c r="D289" s="31" t="s">
        <v>186</v>
      </c>
      <c r="E289" s="31" t="s">
        <v>387</v>
      </c>
      <c r="F289" s="31">
        <v>721000</v>
      </c>
      <c r="G289" s="31" t="s">
        <v>827</v>
      </c>
      <c r="H289" s="77">
        <v>44409</v>
      </c>
      <c r="I289" s="78">
        <v>44410</v>
      </c>
      <c r="J289" s="31" t="s">
        <v>719</v>
      </c>
      <c r="K289" s="31">
        <v>21000045</v>
      </c>
      <c r="L289" s="31" t="s">
        <v>802</v>
      </c>
      <c r="N289" s="31">
        <v>380</v>
      </c>
      <c r="O289" s="31">
        <v>1530</v>
      </c>
    </row>
    <row r="290" spans="1:15" outlineLevel="2" x14ac:dyDescent="0.3">
      <c r="A290" s="81">
        <f t="shared" si="3"/>
        <v>10710105</v>
      </c>
      <c r="B290" s="31" t="s">
        <v>625</v>
      </c>
      <c r="C290" s="31">
        <v>10710105</v>
      </c>
      <c r="D290" s="31" t="s">
        <v>186</v>
      </c>
      <c r="E290" s="31" t="s">
        <v>387</v>
      </c>
      <c r="F290" s="31">
        <v>721000</v>
      </c>
      <c r="G290" s="31" t="s">
        <v>827</v>
      </c>
      <c r="H290" s="77">
        <v>44409</v>
      </c>
      <c r="I290" s="78">
        <v>44410</v>
      </c>
      <c r="J290" s="31" t="s">
        <v>719</v>
      </c>
      <c r="K290" s="31">
        <v>21000046</v>
      </c>
      <c r="L290" s="31" t="s">
        <v>817</v>
      </c>
      <c r="N290" s="31">
        <v>60</v>
      </c>
      <c r="O290" s="31">
        <v>1590</v>
      </c>
    </row>
    <row r="291" spans="1:15" outlineLevel="2" x14ac:dyDescent="0.3">
      <c r="A291" s="81">
        <f t="shared" si="3"/>
        <v>10710105</v>
      </c>
      <c r="B291" s="31" t="s">
        <v>625</v>
      </c>
      <c r="C291" s="31">
        <v>10710105</v>
      </c>
      <c r="D291" s="31" t="s">
        <v>186</v>
      </c>
      <c r="E291" s="31" t="s">
        <v>387</v>
      </c>
      <c r="F291" s="31">
        <v>721000</v>
      </c>
      <c r="G291" s="31" t="s">
        <v>827</v>
      </c>
      <c r="H291" s="77">
        <v>44409</v>
      </c>
      <c r="I291" s="78">
        <v>44410</v>
      </c>
      <c r="J291" s="31" t="s">
        <v>719</v>
      </c>
      <c r="K291" s="31">
        <v>21000047</v>
      </c>
      <c r="L291" s="31" t="s">
        <v>822</v>
      </c>
      <c r="N291" s="31">
        <v>10</v>
      </c>
      <c r="O291" s="31">
        <v>1600</v>
      </c>
    </row>
    <row r="292" spans="1:15" outlineLevel="2" x14ac:dyDescent="0.3">
      <c r="A292" s="81">
        <f t="shared" si="3"/>
        <v>10710105</v>
      </c>
      <c r="B292" s="31" t="s">
        <v>625</v>
      </c>
      <c r="C292" s="31">
        <v>10710105</v>
      </c>
      <c r="D292" s="31" t="s">
        <v>186</v>
      </c>
      <c r="E292" s="31" t="s">
        <v>387</v>
      </c>
      <c r="F292" s="31">
        <v>721000</v>
      </c>
      <c r="G292" s="31" t="s">
        <v>827</v>
      </c>
      <c r="H292" s="77">
        <v>44409</v>
      </c>
      <c r="I292" s="78">
        <v>44427</v>
      </c>
      <c r="J292" s="31" t="s">
        <v>719</v>
      </c>
      <c r="K292" s="31">
        <v>21000052</v>
      </c>
      <c r="L292" s="31" t="s">
        <v>820</v>
      </c>
      <c r="N292" s="31">
        <v>15</v>
      </c>
      <c r="O292" s="31">
        <v>1615</v>
      </c>
    </row>
    <row r="293" spans="1:15" outlineLevel="1" x14ac:dyDescent="0.3">
      <c r="A293" s="80" t="s">
        <v>991</v>
      </c>
      <c r="H293" s="77"/>
      <c r="I293" s="78"/>
      <c r="M293" s="31">
        <f>SUBTOTAL(9,M283:M292)</f>
        <v>420</v>
      </c>
      <c r="N293" s="31">
        <f>SUBTOTAL(9,N283:N292)</f>
        <v>1615</v>
      </c>
      <c r="O293" s="31">
        <f>SUBTOTAL(9,O283:O292)</f>
        <v>8745</v>
      </c>
    </row>
    <row r="294" spans="1:15" x14ac:dyDescent="0.3">
      <c r="A294" s="80" t="s">
        <v>992</v>
      </c>
      <c r="H294" s="77"/>
      <c r="I294" s="78"/>
      <c r="M294" s="31">
        <f>SUBTOTAL(9,M2:M292)</f>
        <v>86176.43</v>
      </c>
      <c r="N294" s="31">
        <f>SUBTOTAL(9,N2:N292)</f>
        <v>126775.95999999999</v>
      </c>
      <c r="O294" s="31">
        <f>SUBTOTAL(9,O2:O292)</f>
        <v>48435.520000000033</v>
      </c>
    </row>
    <row r="295" spans="1:15" x14ac:dyDescent="0.3">
      <c r="M295" s="31">
        <f>SUM(M2:M292)</f>
        <v>171932.86</v>
      </c>
      <c r="N295" s="31">
        <f>SUM(N2:N292)</f>
        <v>251936.91999999998</v>
      </c>
      <c r="O295" s="31">
        <f>SUM(O2:O292)</f>
        <v>88126.040000000125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62E1-74FD-4691-AD10-3387983B75E4}">
  <dimension ref="A1:B46"/>
  <sheetViews>
    <sheetView workbookViewId="0">
      <selection activeCell="A44" sqref="A44:A45"/>
    </sheetView>
  </sheetViews>
  <sheetFormatPr defaultRowHeight="14.4" x14ac:dyDescent="0.3"/>
  <cols>
    <col min="1" max="16384" width="8.88671875" style="31"/>
  </cols>
  <sheetData>
    <row r="1" spans="1:2" x14ac:dyDescent="0.3">
      <c r="A1" s="178" t="s">
        <v>993</v>
      </c>
    </row>
    <row r="3" spans="1:2" x14ac:dyDescent="0.3">
      <c r="A3" s="31">
        <v>1</v>
      </c>
      <c r="B3" s="31" t="s">
        <v>994</v>
      </c>
    </row>
    <row r="4" spans="1:2" x14ac:dyDescent="0.3">
      <c r="A4" s="31">
        <v>2</v>
      </c>
      <c r="B4" s="31" t="s">
        <v>995</v>
      </c>
    </row>
    <row r="16" spans="1:2" x14ac:dyDescent="0.3">
      <c r="A16" s="31">
        <v>3</v>
      </c>
      <c r="B16" s="31" t="s">
        <v>996</v>
      </c>
    </row>
    <row r="36" spans="1:2" x14ac:dyDescent="0.3">
      <c r="A36" s="31">
        <v>4</v>
      </c>
      <c r="B36" s="31" t="s">
        <v>997</v>
      </c>
    </row>
    <row r="37" spans="1:2" x14ac:dyDescent="0.3">
      <c r="A37" s="31">
        <v>5</v>
      </c>
      <c r="B37" s="31" t="s">
        <v>998</v>
      </c>
    </row>
    <row r="38" spans="1:2" x14ac:dyDescent="0.3">
      <c r="A38" s="31">
        <v>6</v>
      </c>
      <c r="B38" s="31" t="s">
        <v>999</v>
      </c>
    </row>
    <row r="39" spans="1:2" x14ac:dyDescent="0.3">
      <c r="A39" s="31">
        <v>7</v>
      </c>
      <c r="B39" s="31" t="s">
        <v>1000</v>
      </c>
    </row>
    <row r="40" spans="1:2" x14ac:dyDescent="0.3">
      <c r="A40" s="31">
        <v>8</v>
      </c>
      <c r="B40" s="31" t="s">
        <v>1001</v>
      </c>
    </row>
    <row r="41" spans="1:2" x14ac:dyDescent="0.3">
      <c r="A41" s="31">
        <v>9</v>
      </c>
      <c r="B41" s="31" t="s">
        <v>1002</v>
      </c>
    </row>
    <row r="44" spans="1:2" x14ac:dyDescent="0.3">
      <c r="A44" s="31" t="s">
        <v>1003</v>
      </c>
    </row>
    <row r="45" spans="1:2" x14ac:dyDescent="0.3">
      <c r="A45" s="31">
        <v>1</v>
      </c>
      <c r="B45" s="31" t="s">
        <v>1004</v>
      </c>
    </row>
    <row r="46" spans="1:2" x14ac:dyDescent="0.3">
      <c r="A46" s="31">
        <v>2</v>
      </c>
      <c r="B46" s="31" t="s">
        <v>1005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Luik2</vt:lpstr>
      <vt:lpstr>Geg_Bkhd</vt:lpstr>
      <vt:lpstr>Info</vt:lpstr>
      <vt:lpstr>Luik2!_FilterDatabase</vt:lpstr>
      <vt:lpstr>Luik2!Afdrukbereik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VGPF Nick</dc:creator>
  <cp:lastModifiedBy>Nick Debo</cp:lastModifiedBy>
  <cp:lastPrinted>2021-12-18T16:35:50Z</cp:lastPrinted>
  <dcterms:created xsi:type="dcterms:W3CDTF">2021-02-04T10:16:27Z</dcterms:created>
  <dcterms:modified xsi:type="dcterms:W3CDTF">2021-12-18T16:38:55Z</dcterms:modified>
</cp:coreProperties>
</file>